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855" tabRatio="604" activeTab="0"/>
  </bookViews>
  <sheets>
    <sheet name="Attach A-16-17-GF Summ" sheetId="1" r:id="rId1"/>
    <sheet name="Attach B-Adj to Base GF" sheetId="2" r:id="rId2"/>
    <sheet name="Attach C-Prelim New GF" sheetId="3" r:id="rId3"/>
    <sheet name="Attach D-net-tuition-rev" sheetId="4" r:id="rId4"/>
  </sheets>
  <definedNames>
    <definedName name="_xlnm.Print_Area" localSheetId="0">'Attach A-16-17-GF Summ'!$A$1:$M$44</definedName>
    <definedName name="_xlnm.Print_Area" localSheetId="1">'Attach B-Adj to Base GF'!$A$1:$P$41</definedName>
    <definedName name="_xlnm.Print_Area" localSheetId="2">'Attach C-Prelim New GF'!$A$1:$R$42</definedName>
    <definedName name="_xlnm.Print_Area" localSheetId="3">'Attach D-net-tuition-rev'!$A$1:$R$42</definedName>
  </definedNames>
  <calcPr fullCalcOnLoad="1"/>
</workbook>
</file>

<file path=xl/comments3.xml><?xml version="1.0" encoding="utf-8"?>
<comments xmlns="http://schemas.openxmlformats.org/spreadsheetml/2006/main">
  <authors>
    <author>Canfield, Chris</author>
  </authors>
  <commentList>
    <comment ref="H22" authorId="0">
      <text>
        <r>
          <rPr>
            <b/>
            <sz val="9"/>
            <rFont val="Tahoma"/>
            <family val="2"/>
          </rPr>
          <t>Canfield, Chris:</t>
        </r>
        <r>
          <rPr>
            <sz val="9"/>
            <rFont val="Tahoma"/>
            <family val="2"/>
          </rPr>
          <t xml:space="preserve">
+$1K for rounding
</t>
        </r>
      </text>
    </comment>
  </commentList>
</comments>
</file>

<file path=xl/comments4.xml><?xml version="1.0" encoding="utf-8"?>
<comments xmlns="http://schemas.openxmlformats.org/spreadsheetml/2006/main">
  <authors>
    <author>Rideau, Rodney</author>
  </authors>
  <commentList>
    <comment ref="J36" authorId="0">
      <text>
        <r>
          <rPr>
            <sz val="9"/>
            <rFont val="Tahoma"/>
            <family val="2"/>
          </rPr>
          <t>Summer Arts revenue collected and administered by Monterey Bay; separate out from MB in org code</t>
        </r>
      </text>
    </comment>
  </commentList>
</comments>
</file>

<file path=xl/sharedStrings.xml><?xml version="1.0" encoding="utf-8"?>
<sst xmlns="http://schemas.openxmlformats.org/spreadsheetml/2006/main" count="183" uniqueCount="100">
  <si>
    <t>Bakersfield</t>
  </si>
  <si>
    <t>Channel Islands</t>
  </si>
  <si>
    <t>Chico</t>
  </si>
  <si>
    <t>Dominguez Hills</t>
  </si>
  <si>
    <t>East Bay</t>
  </si>
  <si>
    <t>Fresno</t>
  </si>
  <si>
    <t>Fullerton</t>
  </si>
  <si>
    <t>Humboldt</t>
  </si>
  <si>
    <t>Long Beach</t>
  </si>
  <si>
    <t>Los Angeles</t>
  </si>
  <si>
    <t>Maritime Academy</t>
  </si>
  <si>
    <t>Monterey Bay</t>
  </si>
  <si>
    <t>Northridge</t>
  </si>
  <si>
    <t>Pomona</t>
  </si>
  <si>
    <t>Sacramento</t>
  </si>
  <si>
    <t>San Bernardino</t>
  </si>
  <si>
    <t>San Diego</t>
  </si>
  <si>
    <t>San Francisco</t>
  </si>
  <si>
    <t>San Jose</t>
  </si>
  <si>
    <t>San Luis Obispo</t>
  </si>
  <si>
    <t>San Marcos</t>
  </si>
  <si>
    <t>Sonoma</t>
  </si>
  <si>
    <t>Stanislaus</t>
  </si>
  <si>
    <t>Campus Total</t>
  </si>
  <si>
    <t>Chancellor's Office</t>
  </si>
  <si>
    <t>Summer Arts</t>
  </si>
  <si>
    <t>Systemwide Provisions</t>
  </si>
  <si>
    <t>CSU System Total</t>
  </si>
  <si>
    <t>Health</t>
  </si>
  <si>
    <t>New Space</t>
  </si>
  <si>
    <t>Mandatory Costs</t>
  </si>
  <si>
    <t>(Sum of Cols. 1-6)</t>
  </si>
  <si>
    <t>(Cols. 2 + 6)</t>
  </si>
  <si>
    <t>GO &amp; Lease Revenue Bond Debt Service</t>
  </si>
  <si>
    <t>For Reference Only</t>
  </si>
  <si>
    <t>(Sum of Cols. 1-3)</t>
  </si>
  <si>
    <t>Revisions to 2015-16 General Fund Allocations</t>
  </si>
  <si>
    <t>2015-16 State Funded Retirement Adjustment</t>
  </si>
  <si>
    <t>2015-16 Resident FTES Target</t>
  </si>
  <si>
    <t>2016-17 Resident FTES Increase</t>
  </si>
  <si>
    <r>
      <t xml:space="preserve"> 2015-16 Final Budget Gross Tuition and Fee Revenue </t>
    </r>
    <r>
      <rPr>
        <i/>
        <sz val="11"/>
        <color indexed="8"/>
        <rFont val="Calibri"/>
        <family val="2"/>
      </rPr>
      <t>(Campus Reported)</t>
    </r>
  </si>
  <si>
    <t>Center for California Studies</t>
  </si>
  <si>
    <t>State University Grant Increases (distribution based on campus relative need)</t>
  </si>
  <si>
    <t>Total 2016-17 State University Grants</t>
  </si>
  <si>
    <t>Adjustments in 2016-17 Tuition Revenue and State University Grants</t>
  </si>
  <si>
    <t xml:space="preserve">2015-16 Final Budget State University Grants (Coded Memo B 2015-03) </t>
  </si>
  <si>
    <t>Change in Tuition Revenue paid by Resident Students (based on 2014-15 Change in Student Mix)</t>
  </si>
  <si>
    <r>
      <t xml:space="preserve">GF Adjustment, State University Grants                              </t>
    </r>
    <r>
      <rPr>
        <sz val="9"/>
        <color indexed="8"/>
        <rFont val="Calibri"/>
        <family val="2"/>
      </rPr>
      <t>(based on campus relative need)</t>
    </r>
  </si>
  <si>
    <t>(Attach. D, Col. 7)</t>
  </si>
  <si>
    <t>(Cols. 4 + 5)</t>
  </si>
  <si>
    <t>ATTACHMENT A - General Fund Summary and Support Budget Total</t>
  </si>
  <si>
    <t>Total Revisions to 2015-16 General Fund Allocations</t>
  </si>
  <si>
    <t xml:space="preserve">ATTACHMENT B - Revisions to 2015-16 General Fund Allocations </t>
  </si>
  <si>
    <t>ATTACHMENT C  - New 2016-17 General Fund Allocations</t>
  </si>
  <si>
    <t>Total New            2016-17 General Fund Allocations</t>
  </si>
  <si>
    <r>
      <rPr>
        <vertAlign val="superscript"/>
        <sz val="11"/>
        <rFont val="Calibri"/>
        <family val="2"/>
      </rPr>
      <t>2</t>
    </r>
    <r>
      <rPr>
        <sz val="11"/>
        <rFont val="Calibri"/>
        <family val="2"/>
      </rPr>
      <t>Represents the year over year adjustment of (instate) tuition revenue (e.g., $5,472 for a full-time undergraduate student) paid by nonresident students. Additional nonresident tuition is not factored here.</t>
    </r>
  </si>
  <si>
    <t>SUG</t>
  </si>
  <si>
    <r>
      <t>Change in Tuition Revenue (in-state) paid by Nonresident Students               (based on change in 2014-15 actual)</t>
    </r>
    <r>
      <rPr>
        <vertAlign val="superscript"/>
        <sz val="11"/>
        <color indexed="8"/>
        <rFont val="Calibri"/>
        <family val="2"/>
      </rPr>
      <t xml:space="preserve">2 </t>
    </r>
  </si>
  <si>
    <r>
      <rPr>
        <vertAlign val="superscript"/>
        <sz val="11"/>
        <color indexed="8"/>
        <rFont val="Calibri"/>
        <family val="2"/>
      </rPr>
      <t>1</t>
    </r>
    <r>
      <rPr>
        <sz val="11"/>
        <color theme="1"/>
        <rFont val="Calibri"/>
        <family val="2"/>
      </rPr>
      <t xml:space="preserve">Funds are retained centrally to address CSU need to cover annual employer-paid retirement rate adjustment on pensionable payroll above the 2013-14 level that is funded by the state. </t>
    </r>
  </si>
  <si>
    <t>($5,809 GF per FTES)</t>
  </si>
  <si>
    <r>
      <t xml:space="preserve"> 2015-16 Final Budget General Fund Allocation</t>
    </r>
    <r>
      <rPr>
        <b/>
        <sz val="9"/>
        <color indexed="8"/>
        <rFont val="Calibri"/>
        <family val="2"/>
      </rPr>
      <t xml:space="preserve"> (Coded Memo B 2015-03)</t>
    </r>
  </si>
  <si>
    <t>Total 2016-17 Resident FTES</t>
  </si>
  <si>
    <t>Resident FTES</t>
  </si>
  <si>
    <t>Non-resident FTES</t>
  </si>
  <si>
    <t>Systemwide Programs</t>
  </si>
  <si>
    <r>
      <t>2016-17 Non-resident FTES</t>
    </r>
    <r>
      <rPr>
        <vertAlign val="superscript"/>
        <sz val="11"/>
        <color indexed="8"/>
        <rFont val="Calibri"/>
        <family val="2"/>
      </rPr>
      <t>1</t>
    </r>
  </si>
  <si>
    <r>
      <t>Systemwide Programs</t>
    </r>
    <r>
      <rPr>
        <vertAlign val="superscript"/>
        <sz val="11"/>
        <color indexed="8"/>
        <rFont val="Calibri"/>
        <family val="2"/>
      </rPr>
      <t>3</t>
    </r>
  </si>
  <si>
    <r>
      <t>Sacramento</t>
    </r>
    <r>
      <rPr>
        <vertAlign val="superscript"/>
        <sz val="11"/>
        <color indexed="8"/>
        <rFont val="Calibri"/>
        <family val="2"/>
      </rPr>
      <t>1</t>
    </r>
  </si>
  <si>
    <r>
      <t>Chancellor's Office</t>
    </r>
    <r>
      <rPr>
        <vertAlign val="superscript"/>
        <sz val="11"/>
        <color indexed="8"/>
        <rFont val="Calibri"/>
        <family val="2"/>
      </rPr>
      <t>2</t>
    </r>
  </si>
  <si>
    <r>
      <t>Systemwide Programs</t>
    </r>
    <r>
      <rPr>
        <vertAlign val="superscript"/>
        <sz val="11"/>
        <color indexed="8"/>
        <rFont val="Calibri"/>
        <family val="2"/>
      </rPr>
      <t>2</t>
    </r>
  </si>
  <si>
    <r>
      <t>Center for California Studies</t>
    </r>
    <r>
      <rPr>
        <vertAlign val="superscript"/>
        <sz val="11"/>
        <color indexed="8"/>
        <rFont val="Calibri"/>
        <family val="2"/>
      </rPr>
      <t>1</t>
    </r>
  </si>
  <si>
    <r>
      <rPr>
        <vertAlign val="superscript"/>
        <sz val="11"/>
        <color indexed="8"/>
        <rFont val="Calibri"/>
        <family val="2"/>
      </rPr>
      <t>1</t>
    </r>
    <r>
      <rPr>
        <sz val="11"/>
        <color theme="1"/>
        <rFont val="Calibri"/>
        <family val="2"/>
      </rPr>
      <t>Equal to the nonresident students 2014-15 actual FTES.</t>
    </r>
  </si>
  <si>
    <r>
      <rPr>
        <vertAlign val="superscript"/>
        <sz val="11"/>
        <color indexed="8"/>
        <rFont val="Calibri"/>
        <family val="2"/>
      </rPr>
      <t>2</t>
    </r>
    <r>
      <rPr>
        <sz val="11"/>
        <color theme="1"/>
        <rFont val="Calibri"/>
        <family val="2"/>
      </rPr>
      <t xml:space="preserve">The new Systemwide Programs designation has been established for various systemwide programs and functions, and includes applicable amounts previously shown with the Chancellor’s Office. Additionally, International Programs and CalStateTEACH (identified separately in prior years) are now in Systemwide Programs. </t>
    </r>
  </si>
  <si>
    <r>
      <rPr>
        <vertAlign val="superscript"/>
        <sz val="11"/>
        <color indexed="8"/>
        <rFont val="Calibri"/>
        <family val="2"/>
      </rPr>
      <t>3</t>
    </r>
    <r>
      <rPr>
        <sz val="11"/>
        <color theme="1"/>
        <rFont val="Calibri"/>
        <family val="2"/>
      </rPr>
      <t>Systemwide Programs include SW International Programs FTES and revenue and CalStateTEACH FTES (revenue reported by regional campus centers).</t>
    </r>
  </si>
  <si>
    <t>Coded Memo B 2016-02</t>
  </si>
  <si>
    <t>2016-17 Final Budget Allocations</t>
  </si>
  <si>
    <t xml:space="preserve">2016-17 Final Budget Allocation </t>
  </si>
  <si>
    <t>Gross Tuition Revenue from 5,194 FTES Funded Enrollment Growth</t>
  </si>
  <si>
    <t>(Sum of Cols. 1-8)</t>
  </si>
  <si>
    <r>
      <t>2</t>
    </r>
    <r>
      <rPr>
        <sz val="11"/>
        <color theme="1"/>
        <rFont val="Calibri"/>
        <family val="2"/>
      </rPr>
      <t>Reflects total 5,194 FTES growth (additional 1,634 FTES above 3,560 FTES in preliminary budget allocations).</t>
    </r>
  </si>
  <si>
    <r>
      <rPr>
        <vertAlign val="superscript"/>
        <sz val="11"/>
        <color indexed="8"/>
        <rFont val="Calibri"/>
        <family val="2"/>
      </rPr>
      <t>1</t>
    </r>
    <r>
      <rPr>
        <sz val="11"/>
        <color theme="1"/>
        <rFont val="Calibri"/>
        <family val="2"/>
      </rPr>
      <t>Center for California Studies separated from Sacramento campus totals beginning 2016-17.</t>
    </r>
  </si>
  <si>
    <t>New 2016-17 General Fund Allocations</t>
  </si>
  <si>
    <t>Total 2016-17 General Fund Allocations</t>
  </si>
  <si>
    <t>Total 2016-17 Net Tuition and Fee Revenue Projection</t>
  </si>
  <si>
    <t>2016-17 Net Support Budget Total</t>
  </si>
  <si>
    <r>
      <t>Program Funding</t>
    </r>
    <r>
      <rPr>
        <b/>
        <vertAlign val="superscript"/>
        <sz val="11"/>
        <color indexed="8"/>
        <rFont val="Calibri"/>
        <family val="2"/>
      </rPr>
      <t xml:space="preserve">1 </t>
    </r>
    <r>
      <rPr>
        <b/>
        <sz val="11"/>
        <color indexed="8"/>
        <rFont val="Calibri"/>
        <family val="2"/>
      </rPr>
      <t>&amp; Student Success &amp; Completion Initiatives</t>
    </r>
  </si>
  <si>
    <t xml:space="preserve">2015-16 Faculty Compensation </t>
  </si>
  <si>
    <r>
      <rPr>
        <vertAlign val="superscript"/>
        <sz val="11"/>
        <color indexed="8"/>
        <rFont val="Calibri"/>
        <family val="2"/>
      </rPr>
      <t>1</t>
    </r>
    <r>
      <rPr>
        <sz val="11"/>
        <color theme="1"/>
        <rFont val="Calibri"/>
        <family val="2"/>
      </rPr>
      <t xml:space="preserve">Includes base budget adjustments for ongoing systemwide IT systems and initiatives that continue to be managed by the Chancellor’s Office; other base budget adjustments are included for campuses, Chancellor's Office, and Center for California Studies; corresponding offsets are in Systemwide Provisions and Sacramento campus. </t>
    </r>
  </si>
  <si>
    <r>
      <t xml:space="preserve">Retirement </t>
    </r>
    <r>
      <rPr>
        <sz val="9"/>
        <color indexed="8"/>
        <rFont val="Calibri"/>
        <family val="2"/>
      </rPr>
      <t>(above state funded)</t>
    </r>
    <r>
      <rPr>
        <vertAlign val="superscript"/>
        <sz val="9"/>
        <color indexed="8"/>
        <rFont val="Calibri"/>
        <family val="2"/>
      </rPr>
      <t>1</t>
    </r>
    <r>
      <rPr>
        <sz val="9"/>
        <color indexed="8"/>
        <rFont val="Calibri"/>
        <family val="2"/>
      </rPr>
      <t xml:space="preserve"> &amp;</t>
    </r>
    <r>
      <rPr>
        <sz val="11"/>
        <color theme="1"/>
        <rFont val="Calibri"/>
        <family val="2"/>
      </rPr>
      <t xml:space="preserve"> Lease Rev. Bond Adj.</t>
    </r>
  </si>
  <si>
    <t xml:space="preserve">2 Percent Faculty and Staff Compensation </t>
  </si>
  <si>
    <t>Budget Plan Allocations</t>
  </si>
  <si>
    <t>ATTACHMENT D - Projections of 2016-17 Tuition and Fee Revenues Including State University Grants</t>
  </si>
  <si>
    <t>Total 2016-17 Net Tuition and Fee Revenue</t>
  </si>
  <si>
    <r>
      <t>Funded Student Enrollment Growth</t>
    </r>
    <r>
      <rPr>
        <vertAlign val="superscript"/>
        <sz val="11"/>
        <color indexed="8"/>
        <rFont val="Calibri"/>
        <family val="2"/>
      </rPr>
      <t>2</t>
    </r>
  </si>
  <si>
    <r>
      <t>Education Insights Center; Center for California Studies</t>
    </r>
    <r>
      <rPr>
        <vertAlign val="superscript"/>
        <sz val="11"/>
        <color indexed="8"/>
        <rFont val="Calibri"/>
        <family val="2"/>
      </rPr>
      <t>3</t>
    </r>
    <r>
      <rPr>
        <sz val="11"/>
        <color theme="1"/>
        <rFont val="Calibri"/>
        <family val="2"/>
      </rPr>
      <t xml:space="preserve"> </t>
    </r>
  </si>
  <si>
    <r>
      <t>3</t>
    </r>
    <r>
      <rPr>
        <sz val="11"/>
        <color theme="1"/>
        <rFont val="Calibri"/>
        <family val="2"/>
      </rPr>
      <t xml:space="preserve"> State GF appropriations for Education Insights Center’s “CSU Student Success Network” ($1.1 million); Center for California Studies to augment the Sacramento Semester Program ($20,000)</t>
    </r>
  </si>
  <si>
    <t>July 14, 2016</t>
  </si>
  <si>
    <t>Student Success &amp; Completion Init./
Grad Init. 2025</t>
  </si>
  <si>
    <t>(Attach. B, Col. 4)</t>
  </si>
  <si>
    <t>(Attach. C, Col. 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</si>
</sst>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_(* #,##0_);_(* \(#,##0\);_(* &quot;-&quot;??_);_(@_)"/>
    <numFmt numFmtId="166" formatCode="#,##0.000_);\(#,##0.000\)"/>
    <numFmt numFmtId="167" formatCode="_(&quot;$&quot;* #,##0_);_(&quot;$&quot;* \(#,##0\);_(&quot;$&quot;* &quot;-&quot;??_);_(@_)"/>
  </numFmts>
  <fonts count="71">
    <font>
      <sz val="11"/>
      <color theme="1"/>
      <name val="Calibri"/>
      <family val="2"/>
    </font>
    <font>
      <sz val="11"/>
      <color indexed="8"/>
      <name val="Calibri"/>
      <family val="2"/>
    </font>
    <font>
      <b/>
      <sz val="11"/>
      <color indexed="8"/>
      <name val="Calibri"/>
      <family val="2"/>
    </font>
    <font>
      <sz val="10"/>
      <name val="Times New Roman"/>
      <family val="1"/>
    </font>
    <font>
      <i/>
      <sz val="11"/>
      <color indexed="8"/>
      <name val="Calibri"/>
      <family val="2"/>
    </font>
    <font>
      <sz val="8"/>
      <name val="MS Sans Serif"/>
      <family val="2"/>
    </font>
    <font>
      <sz val="10"/>
      <name val="Arial"/>
      <family val="2"/>
    </font>
    <font>
      <sz val="12"/>
      <color indexed="8"/>
      <name val="Times New Roman"/>
      <family val="2"/>
    </font>
    <font>
      <sz val="10"/>
      <name val="Geneva"/>
      <family val="0"/>
    </font>
    <font>
      <b/>
      <sz val="14"/>
      <color indexed="8"/>
      <name val="Calibri"/>
      <family val="2"/>
    </font>
    <font>
      <sz val="9"/>
      <name val="Tahoma"/>
      <family val="2"/>
    </font>
    <font>
      <b/>
      <sz val="9"/>
      <name val="Tahoma"/>
      <family val="2"/>
    </font>
    <font>
      <sz val="11"/>
      <name val="Calibri"/>
      <family val="2"/>
    </font>
    <font>
      <b/>
      <sz val="11"/>
      <name val="Calibri"/>
      <family val="2"/>
    </font>
    <font>
      <b/>
      <i/>
      <sz val="9"/>
      <color indexed="8"/>
      <name val="Calibri"/>
      <family val="2"/>
    </font>
    <font>
      <i/>
      <sz val="9"/>
      <color indexed="8"/>
      <name val="Calibri"/>
      <family val="2"/>
    </font>
    <font>
      <vertAlign val="superscript"/>
      <sz val="11"/>
      <color indexed="8"/>
      <name val="Calibri"/>
      <family val="2"/>
    </font>
    <font>
      <i/>
      <sz val="8"/>
      <color indexed="8"/>
      <name val="Calibri"/>
      <family val="2"/>
    </font>
    <font>
      <sz val="9"/>
      <color indexed="8"/>
      <name val="Calibri"/>
      <family val="2"/>
    </font>
    <font>
      <b/>
      <i/>
      <sz val="14"/>
      <color indexed="8"/>
      <name val="Calibri"/>
      <family val="2"/>
    </font>
    <font>
      <sz val="8"/>
      <color indexed="8"/>
      <name val="Calibri"/>
      <family val="2"/>
    </font>
    <font>
      <b/>
      <vertAlign val="superscript"/>
      <sz val="11"/>
      <color indexed="8"/>
      <name val="Calibri"/>
      <family val="2"/>
    </font>
    <font>
      <vertAlign val="superscript"/>
      <sz val="11"/>
      <name val="Calibri"/>
      <family val="2"/>
    </font>
    <font>
      <b/>
      <sz val="11"/>
      <color indexed="10"/>
      <name val="Calibri"/>
      <family val="2"/>
    </font>
    <font>
      <sz val="12"/>
      <name val="Times New Roman"/>
      <family val="1"/>
    </font>
    <font>
      <vertAlign val="superscript"/>
      <sz val="9"/>
      <color indexed="8"/>
      <name val="Calibri"/>
      <family val="2"/>
    </font>
    <font>
      <b/>
      <sz val="9"/>
      <color indexed="8"/>
      <name val="Calibri"/>
      <family val="2"/>
    </font>
    <font>
      <b/>
      <sz val="10"/>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Times New Roman"/>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4"/>
      <color theme="1"/>
      <name val="Calibri"/>
      <family val="2"/>
    </font>
    <font>
      <b/>
      <i/>
      <sz val="9"/>
      <color theme="1"/>
      <name val="Calibri"/>
      <family val="2"/>
    </font>
    <font>
      <i/>
      <sz val="9"/>
      <color theme="1"/>
      <name val="Calibri"/>
      <family val="2"/>
    </font>
    <font>
      <b/>
      <i/>
      <sz val="14"/>
      <color theme="1"/>
      <name val="Calibri"/>
      <family val="2"/>
    </font>
    <font>
      <sz val="8"/>
      <color theme="1"/>
      <name val="Calibri"/>
      <family val="2"/>
    </font>
    <font>
      <b/>
      <sz val="11"/>
      <color rgb="FFFF0000"/>
      <name val="Calibri"/>
      <family val="2"/>
    </font>
    <font>
      <vertAlign val="superscript"/>
      <sz val="11"/>
      <color theme="1"/>
      <name val="Calibri"/>
      <family val="2"/>
    </font>
    <font>
      <i/>
      <sz val="8"/>
      <color theme="1"/>
      <name val="Calibri"/>
      <family val="2"/>
    </font>
    <font>
      <i/>
      <sz val="11"/>
      <color theme="1"/>
      <name val="Calibri"/>
      <family val="2"/>
    </font>
    <font>
      <b/>
      <sz val="10"/>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right/>
      <top style="thin"/>
      <bottom style="thin"/>
    </border>
    <border>
      <left style="thin"/>
      <right/>
      <top/>
      <bottom/>
    </border>
    <border>
      <left/>
      <right style="thin"/>
      <top/>
      <bottom/>
    </border>
    <border>
      <left style="thin"/>
      <right style="thin"/>
      <top/>
      <bottom/>
    </border>
    <border>
      <left style="thin"/>
      <right style="thin"/>
      <top style="thin"/>
      <bottom style="thin"/>
    </border>
    <border>
      <left style="thin"/>
      <right style="thin"/>
      <top style="thin"/>
      <bottom style="medium"/>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bottom style="medium"/>
    </border>
    <border>
      <left/>
      <right/>
      <top/>
      <bottom style="medium"/>
    </border>
    <border>
      <left style="thin"/>
      <right/>
      <top style="thin"/>
      <bottom style="medium"/>
    </border>
    <border>
      <left style="thin"/>
      <right/>
      <top style="thin"/>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6" fillId="0" borderId="0">
      <alignment/>
      <protection/>
    </xf>
    <xf numFmtId="0" fontId="3" fillId="0" borderId="0">
      <alignment/>
      <protection/>
    </xf>
    <xf numFmtId="0" fontId="5" fillId="0" borderId="0">
      <alignment/>
      <protection/>
    </xf>
    <xf numFmtId="0" fontId="3"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0" fontId="8" fillId="0" borderId="0">
      <alignment/>
      <protection/>
    </xf>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3">
    <xf numFmtId="0" fontId="0" fillId="0" borderId="0" xfId="0" applyFont="1" applyAlignment="1">
      <alignment/>
    </xf>
    <xf numFmtId="37" fontId="0" fillId="0" borderId="0" xfId="0" applyNumberFormat="1" applyFont="1" applyFill="1" applyAlignment="1">
      <alignment horizontal="center" wrapText="1"/>
    </xf>
    <xf numFmtId="3" fontId="60" fillId="0" borderId="0" xfId="0" applyNumberFormat="1" applyFont="1" applyAlignment="1">
      <alignment/>
    </xf>
    <xf numFmtId="37" fontId="58" fillId="0" borderId="10" xfId="0" applyNumberFormat="1" applyFont="1" applyBorder="1" applyAlignment="1">
      <alignment/>
    </xf>
    <xf numFmtId="37" fontId="58" fillId="0" borderId="11" xfId="0" applyNumberFormat="1" applyFont="1" applyBorder="1" applyAlignment="1">
      <alignment/>
    </xf>
    <xf numFmtId="37" fontId="60" fillId="0" borderId="0" xfId="0" applyNumberFormat="1" applyFont="1" applyAlignment="1">
      <alignment/>
    </xf>
    <xf numFmtId="5" fontId="58" fillId="0" borderId="10" xfId="0" applyNumberFormat="1" applyFont="1" applyBorder="1" applyAlignment="1">
      <alignment/>
    </xf>
    <xf numFmtId="5" fontId="58" fillId="0" borderId="11" xfId="0" applyNumberFormat="1" applyFont="1" applyBorder="1" applyAlignment="1">
      <alignment/>
    </xf>
    <xf numFmtId="37" fontId="0" fillId="0" borderId="0" xfId="0" applyNumberFormat="1" applyFont="1" applyFill="1" applyBorder="1" applyAlignment="1">
      <alignment/>
    </xf>
    <xf numFmtId="37" fontId="0" fillId="0" borderId="0" xfId="0" applyNumberFormat="1" applyFont="1" applyAlignment="1">
      <alignment horizontal="center" wrapText="1"/>
    </xf>
    <xf numFmtId="37" fontId="0" fillId="0" borderId="0" xfId="0" applyNumberFormat="1" applyFont="1" applyAlignment="1">
      <alignment/>
    </xf>
    <xf numFmtId="37" fontId="58" fillId="0" borderId="0" xfId="0" applyNumberFormat="1" applyFont="1" applyAlignment="1">
      <alignment horizontal="center" wrapText="1"/>
    </xf>
    <xf numFmtId="37" fontId="12" fillId="0" borderId="0" xfId="0" applyNumberFormat="1" applyFont="1" applyFill="1" applyAlignment="1">
      <alignment horizontal="center" wrapText="1"/>
    </xf>
    <xf numFmtId="37" fontId="13" fillId="0" borderId="0" xfId="0" applyNumberFormat="1" applyFont="1" applyFill="1" applyAlignment="1">
      <alignment horizontal="center" wrapText="1"/>
    </xf>
    <xf numFmtId="37" fontId="61" fillId="0" borderId="0" xfId="0" applyNumberFormat="1" applyFont="1" applyAlignment="1">
      <alignment horizontal="center" wrapText="1"/>
    </xf>
    <xf numFmtId="37" fontId="58" fillId="0" borderId="0" xfId="0" applyNumberFormat="1" applyFont="1" applyFill="1" applyBorder="1" applyAlignment="1">
      <alignment/>
    </xf>
    <xf numFmtId="5" fontId="58" fillId="33" borderId="10" xfId="0" applyNumberFormat="1" applyFont="1" applyFill="1" applyBorder="1" applyAlignment="1">
      <alignment/>
    </xf>
    <xf numFmtId="37" fontId="62" fillId="33" borderId="0" xfId="0" applyNumberFormat="1" applyFont="1" applyFill="1" applyAlignment="1">
      <alignment horizontal="center" wrapText="1"/>
    </xf>
    <xf numFmtId="5" fontId="58" fillId="33" borderId="11" xfId="0" applyNumberFormat="1" applyFont="1" applyFill="1" applyBorder="1" applyAlignment="1">
      <alignment/>
    </xf>
    <xf numFmtId="37" fontId="0" fillId="0" borderId="0" xfId="0" applyNumberFormat="1" applyFont="1" applyFill="1" applyBorder="1" applyAlignment="1">
      <alignment horizontal="center" wrapText="1"/>
    </xf>
    <xf numFmtId="0" fontId="58" fillId="33" borderId="0" xfId="0" applyFont="1" applyFill="1" applyAlignment="1">
      <alignment horizontal="center" wrapText="1"/>
    </xf>
    <xf numFmtId="165" fontId="0" fillId="0" borderId="0" xfId="43" applyNumberFormat="1" applyFont="1" applyAlignment="1">
      <alignment/>
    </xf>
    <xf numFmtId="5" fontId="58" fillId="0" borderId="0" xfId="0" applyNumberFormat="1" applyFont="1" applyBorder="1" applyAlignment="1">
      <alignment/>
    </xf>
    <xf numFmtId="37" fontId="58" fillId="0" borderId="0" xfId="0" applyNumberFormat="1" applyFont="1" applyFill="1" applyBorder="1" applyAlignment="1">
      <alignment horizontal="center" wrapText="1"/>
    </xf>
    <xf numFmtId="37" fontId="58" fillId="0" borderId="0" xfId="0" applyNumberFormat="1" applyFont="1" applyFill="1" applyAlignment="1">
      <alignment horizontal="center" wrapText="1"/>
    </xf>
    <xf numFmtId="37" fontId="62" fillId="0" borderId="0" xfId="0" applyNumberFormat="1" applyFont="1" applyFill="1" applyAlignment="1">
      <alignment horizontal="center" wrapText="1"/>
    </xf>
    <xf numFmtId="37" fontId="0" fillId="0" borderId="0" xfId="0" applyNumberFormat="1" applyFont="1" applyAlignment="1">
      <alignment horizontal="center"/>
    </xf>
    <xf numFmtId="37" fontId="0" fillId="0" borderId="0" xfId="0" applyNumberFormat="1" applyFont="1" applyBorder="1" applyAlignment="1">
      <alignment/>
    </xf>
    <xf numFmtId="5" fontId="0" fillId="0" borderId="0" xfId="0" applyNumberFormat="1" applyFont="1" applyAlignment="1">
      <alignment/>
    </xf>
    <xf numFmtId="37" fontId="0" fillId="0" borderId="0" xfId="0" applyNumberFormat="1" applyFont="1" applyFill="1" applyAlignment="1">
      <alignment/>
    </xf>
    <xf numFmtId="0" fontId="0" fillId="0" borderId="0" xfId="0" applyFont="1" applyAlignment="1">
      <alignment/>
    </xf>
    <xf numFmtId="0" fontId="0" fillId="0" borderId="0" xfId="0" applyFont="1" applyFill="1" applyAlignment="1">
      <alignment/>
    </xf>
    <xf numFmtId="0" fontId="0" fillId="33" borderId="0" xfId="0" applyFont="1" applyFill="1" applyAlignment="1">
      <alignment/>
    </xf>
    <xf numFmtId="5" fontId="0" fillId="33" borderId="0" xfId="0" applyNumberFormat="1" applyFont="1" applyFill="1" applyAlignment="1">
      <alignment/>
    </xf>
    <xf numFmtId="5" fontId="0" fillId="0" borderId="11" xfId="0" applyNumberFormat="1" applyFont="1" applyBorder="1" applyAlignment="1">
      <alignment/>
    </xf>
    <xf numFmtId="5" fontId="0" fillId="0" borderId="10" xfId="0" applyNumberFormat="1" applyFont="1" applyBorder="1" applyAlignment="1">
      <alignment/>
    </xf>
    <xf numFmtId="37" fontId="58" fillId="0" borderId="0" xfId="0" applyNumberFormat="1" applyFont="1" applyAlignment="1">
      <alignment horizontal="right"/>
    </xf>
    <xf numFmtId="0" fontId="0" fillId="0" borderId="0" xfId="0" applyFont="1" applyAlignment="1">
      <alignment horizontal="center" wrapText="1"/>
    </xf>
    <xf numFmtId="166" fontId="0" fillId="0" borderId="0" xfId="0" applyNumberFormat="1" applyFont="1" applyAlignment="1">
      <alignment/>
    </xf>
    <xf numFmtId="37" fontId="63" fillId="0" borderId="0" xfId="0" applyNumberFormat="1" applyFont="1" applyAlignment="1">
      <alignment/>
    </xf>
    <xf numFmtId="37" fontId="64" fillId="0" borderId="0" xfId="0" applyNumberFormat="1" applyFont="1" applyBorder="1" applyAlignment="1">
      <alignment horizontal="center" wrapText="1"/>
    </xf>
    <xf numFmtId="37" fontId="58" fillId="0" borderId="0" xfId="0" applyNumberFormat="1" applyFont="1" applyAlignment="1" quotePrefix="1">
      <alignment horizontal="right"/>
    </xf>
    <xf numFmtId="164" fontId="0" fillId="0" borderId="0" xfId="0" applyNumberFormat="1" applyFont="1" applyAlignment="1">
      <alignment horizontal="right"/>
    </xf>
    <xf numFmtId="5" fontId="0" fillId="0" borderId="0" xfId="0" applyNumberFormat="1" applyFont="1" applyBorder="1" applyAlignment="1">
      <alignment/>
    </xf>
    <xf numFmtId="39" fontId="0" fillId="0" borderId="0" xfId="0" applyNumberFormat="1" applyFont="1" applyAlignment="1">
      <alignment/>
    </xf>
    <xf numFmtId="5" fontId="0" fillId="0" borderId="0" xfId="0" applyNumberFormat="1" applyFont="1" applyAlignment="1">
      <alignment/>
    </xf>
    <xf numFmtId="37" fontId="0" fillId="0" borderId="0" xfId="0" applyNumberFormat="1" applyFont="1" applyAlignment="1">
      <alignment/>
    </xf>
    <xf numFmtId="5" fontId="58" fillId="0" borderId="11" xfId="0" applyNumberFormat="1" applyFont="1" applyBorder="1" applyAlignment="1">
      <alignment/>
    </xf>
    <xf numFmtId="37" fontId="58" fillId="0" borderId="11" xfId="0" applyNumberFormat="1" applyFont="1" applyBorder="1" applyAlignment="1">
      <alignment/>
    </xf>
    <xf numFmtId="5" fontId="58" fillId="0" borderId="10" xfId="0" applyNumberFormat="1" applyFont="1" applyBorder="1" applyAlignment="1">
      <alignment/>
    </xf>
    <xf numFmtId="37" fontId="0" fillId="0" borderId="0" xfId="0" applyNumberFormat="1" applyFont="1" applyAlignment="1">
      <alignment horizontal="left"/>
    </xf>
    <xf numFmtId="37" fontId="65" fillId="0" borderId="0" xfId="0" applyNumberFormat="1" applyFont="1" applyFill="1" applyBorder="1" applyAlignment="1">
      <alignment/>
    </xf>
    <xf numFmtId="37" fontId="0" fillId="0" borderId="0" xfId="0" applyNumberFormat="1" applyFont="1" applyAlignment="1">
      <alignment horizontal="right"/>
    </xf>
    <xf numFmtId="0" fontId="62" fillId="0" borderId="0" xfId="0" applyFont="1" applyAlignment="1" quotePrefix="1">
      <alignment/>
    </xf>
    <xf numFmtId="37" fontId="0" fillId="0" borderId="0" xfId="0" applyNumberFormat="1" applyFont="1" applyBorder="1" applyAlignment="1">
      <alignment horizontal="left"/>
    </xf>
    <xf numFmtId="37" fontId="58" fillId="0" borderId="12" xfId="0" applyNumberFormat="1" applyFont="1" applyFill="1" applyBorder="1" applyAlignment="1">
      <alignment horizontal="center" wrapText="1"/>
    </xf>
    <xf numFmtId="37" fontId="58" fillId="0" borderId="0" xfId="0" applyNumberFormat="1" applyFont="1" applyFill="1" applyBorder="1" applyAlignment="1">
      <alignment horizontal="left" wrapText="1"/>
    </xf>
    <xf numFmtId="37" fontId="62" fillId="0" borderId="0" xfId="0" applyNumberFormat="1" applyFont="1" applyFill="1" applyBorder="1" applyAlignment="1">
      <alignment horizontal="center" wrapText="1"/>
    </xf>
    <xf numFmtId="5" fontId="0" fillId="0" borderId="12" xfId="0" applyNumberFormat="1" applyFont="1" applyBorder="1" applyAlignment="1">
      <alignment/>
    </xf>
    <xf numFmtId="5" fontId="0" fillId="0" borderId="0" xfId="0" applyNumberFormat="1" applyFont="1" applyBorder="1" applyAlignment="1">
      <alignment horizontal="left"/>
    </xf>
    <xf numFmtId="37" fontId="0" fillId="0" borderId="12" xfId="0" applyNumberFormat="1" applyFont="1" applyBorder="1" applyAlignment="1">
      <alignment/>
    </xf>
    <xf numFmtId="37" fontId="66" fillId="0" borderId="0" xfId="0" applyNumberFormat="1" applyFont="1" applyBorder="1" applyAlignment="1">
      <alignment horizontal="left"/>
    </xf>
    <xf numFmtId="37" fontId="58" fillId="0" borderId="13" xfId="0" applyNumberFormat="1" applyFont="1" applyFill="1" applyBorder="1" applyAlignment="1">
      <alignment horizontal="center" wrapText="1"/>
    </xf>
    <xf numFmtId="37" fontId="62" fillId="0" borderId="13" xfId="0" applyNumberFormat="1" applyFont="1" applyFill="1" applyBorder="1" applyAlignment="1">
      <alignment horizontal="center" wrapText="1"/>
    </xf>
    <xf numFmtId="5" fontId="0" fillId="0" borderId="13" xfId="0" applyNumberFormat="1" applyFont="1" applyBorder="1" applyAlignment="1">
      <alignment/>
    </xf>
    <xf numFmtId="37" fontId="0" fillId="0" borderId="13" xfId="0" applyNumberFormat="1" applyFont="1" applyBorder="1" applyAlignment="1">
      <alignment/>
    </xf>
    <xf numFmtId="37" fontId="0" fillId="0" borderId="14" xfId="0" applyNumberFormat="1" applyFont="1" applyBorder="1" applyAlignment="1">
      <alignment horizontal="center"/>
    </xf>
    <xf numFmtId="37" fontId="62" fillId="0" borderId="14" xfId="0" applyNumberFormat="1" applyFont="1" applyFill="1" applyBorder="1" applyAlignment="1">
      <alignment horizontal="center" wrapText="1"/>
    </xf>
    <xf numFmtId="5" fontId="0" fillId="0" borderId="14" xfId="0" applyNumberFormat="1" applyFont="1" applyBorder="1" applyAlignment="1">
      <alignment/>
    </xf>
    <xf numFmtId="37" fontId="0" fillId="0" borderId="14" xfId="0" applyNumberFormat="1" applyFont="1" applyBorder="1" applyAlignment="1">
      <alignment/>
    </xf>
    <xf numFmtId="5" fontId="58" fillId="0" borderId="15" xfId="0" applyNumberFormat="1" applyFont="1" applyBorder="1" applyAlignment="1">
      <alignment/>
    </xf>
    <xf numFmtId="5" fontId="58" fillId="0" borderId="16" xfId="0" applyNumberFormat="1" applyFont="1" applyBorder="1" applyAlignment="1">
      <alignment/>
    </xf>
    <xf numFmtId="37" fontId="0" fillId="0" borderId="14" xfId="0" applyNumberFormat="1" applyFont="1" applyFill="1" applyBorder="1" applyAlignment="1">
      <alignment/>
    </xf>
    <xf numFmtId="37" fontId="0" fillId="0" borderId="17" xfId="0" applyNumberFormat="1" applyFont="1" applyBorder="1" applyAlignment="1">
      <alignment/>
    </xf>
    <xf numFmtId="37" fontId="0" fillId="0" borderId="17" xfId="0" applyNumberFormat="1" applyFont="1" applyBorder="1" applyAlignment="1">
      <alignment horizontal="left"/>
    </xf>
    <xf numFmtId="37" fontId="0" fillId="0" borderId="18" xfId="0" applyNumberFormat="1" applyFont="1" applyBorder="1" applyAlignment="1">
      <alignment horizontal="center"/>
    </xf>
    <xf numFmtId="37" fontId="0" fillId="0" borderId="19" xfId="0" applyNumberFormat="1" applyFont="1" applyBorder="1" applyAlignment="1">
      <alignment horizontal="left"/>
    </xf>
    <xf numFmtId="37" fontId="0" fillId="0" borderId="19" xfId="0" applyNumberFormat="1" applyFont="1" applyBorder="1" applyAlignment="1">
      <alignment horizontal="center"/>
    </xf>
    <xf numFmtId="37" fontId="0" fillId="0" borderId="20" xfId="0" applyNumberFormat="1" applyFont="1" applyBorder="1" applyAlignment="1">
      <alignment horizontal="center"/>
    </xf>
    <xf numFmtId="37" fontId="0" fillId="0" borderId="21" xfId="0" applyNumberFormat="1" applyFont="1" applyBorder="1" applyAlignment="1">
      <alignment/>
    </xf>
    <xf numFmtId="37" fontId="0" fillId="0" borderId="22" xfId="0" applyNumberFormat="1" applyFont="1" applyBorder="1" applyAlignment="1">
      <alignment/>
    </xf>
    <xf numFmtId="5" fontId="58" fillId="0" borderId="12" xfId="0" applyNumberFormat="1" applyFont="1" applyBorder="1" applyAlignment="1">
      <alignment/>
    </xf>
    <xf numFmtId="5" fontId="58" fillId="0" borderId="0" xfId="0" applyNumberFormat="1" applyFont="1" applyBorder="1" applyAlignment="1">
      <alignment horizontal="left"/>
    </xf>
    <xf numFmtId="5" fontId="58" fillId="0" borderId="23" xfId="0" applyNumberFormat="1" applyFont="1" applyBorder="1" applyAlignment="1">
      <alignment/>
    </xf>
    <xf numFmtId="5" fontId="58" fillId="0" borderId="24" xfId="0" applyNumberFormat="1" applyFont="1" applyBorder="1" applyAlignment="1">
      <alignment horizontal="left"/>
    </xf>
    <xf numFmtId="5" fontId="58" fillId="0" borderId="24" xfId="0" applyNumberFormat="1" applyFont="1" applyBorder="1" applyAlignment="1">
      <alignment/>
    </xf>
    <xf numFmtId="37" fontId="0" fillId="0" borderId="18" xfId="0" applyNumberFormat="1" applyFont="1" applyBorder="1" applyAlignment="1">
      <alignment/>
    </xf>
    <xf numFmtId="37" fontId="0" fillId="0" borderId="19" xfId="0" applyNumberFormat="1" applyFont="1" applyBorder="1" applyAlignment="1">
      <alignment/>
    </xf>
    <xf numFmtId="37" fontId="0" fillId="0" borderId="20" xfId="0" applyNumberFormat="1" applyFont="1" applyBorder="1" applyAlignment="1">
      <alignment/>
    </xf>
    <xf numFmtId="5" fontId="0" fillId="0" borderId="19" xfId="0" applyNumberFormat="1" applyFont="1" applyBorder="1" applyAlignment="1">
      <alignment/>
    </xf>
    <xf numFmtId="5" fontId="0" fillId="0" borderId="25" xfId="0" applyNumberFormat="1" applyFont="1" applyBorder="1" applyAlignment="1">
      <alignment/>
    </xf>
    <xf numFmtId="5" fontId="0" fillId="0" borderId="26" xfId="0" applyNumberFormat="1" applyFont="1" applyBorder="1" applyAlignment="1">
      <alignment/>
    </xf>
    <xf numFmtId="37" fontId="58" fillId="0" borderId="0" xfId="0" applyNumberFormat="1" applyFont="1" applyFill="1" applyBorder="1" applyAlignment="1">
      <alignment vertical="center"/>
    </xf>
    <xf numFmtId="37" fontId="12" fillId="0" borderId="0" xfId="0" applyNumberFormat="1" applyFont="1" applyFill="1" applyAlignment="1">
      <alignment vertical="top"/>
    </xf>
    <xf numFmtId="37" fontId="67" fillId="0" borderId="0" xfId="0" applyNumberFormat="1" applyFont="1" applyFill="1" applyAlignment="1">
      <alignment horizontal="center" wrapText="1"/>
    </xf>
    <xf numFmtId="37" fontId="58" fillId="0" borderId="0" xfId="0" applyNumberFormat="1" applyFont="1" applyBorder="1" applyAlignment="1">
      <alignment horizontal="center" wrapText="1"/>
    </xf>
    <xf numFmtId="37" fontId="66" fillId="0" borderId="0" xfId="0" applyNumberFormat="1" applyFont="1" applyBorder="1" applyAlignment="1">
      <alignment horizontal="justify"/>
    </xf>
    <xf numFmtId="10" fontId="0" fillId="0" borderId="0" xfId="106" applyNumberFormat="1" applyFont="1" applyAlignment="1">
      <alignment/>
    </xf>
    <xf numFmtId="44" fontId="0" fillId="0" borderId="0" xfId="0" applyNumberFormat="1" applyFont="1" applyAlignment="1">
      <alignment/>
    </xf>
    <xf numFmtId="167" fontId="0" fillId="0" borderId="0" xfId="60" applyNumberFormat="1" applyFont="1" applyAlignment="1">
      <alignment/>
    </xf>
    <xf numFmtId="37" fontId="58" fillId="0" borderId="24" xfId="0" applyNumberFormat="1" applyFont="1" applyBorder="1" applyAlignment="1">
      <alignment horizontal="center" wrapText="1"/>
    </xf>
    <xf numFmtId="37" fontId="58" fillId="0" borderId="24" xfId="0" applyNumberFormat="1" applyFont="1" applyBorder="1" applyAlignment="1">
      <alignment wrapText="1"/>
    </xf>
    <xf numFmtId="37" fontId="60" fillId="0" borderId="0" xfId="0" applyNumberFormat="1" applyFont="1" applyFill="1" applyAlignment="1">
      <alignment/>
    </xf>
    <xf numFmtId="37" fontId="0" fillId="0" borderId="0" xfId="0" applyNumberFormat="1" applyFont="1" applyFill="1" applyAlignment="1">
      <alignment horizontal="center"/>
    </xf>
    <xf numFmtId="37" fontId="58" fillId="0" borderId="0" xfId="0" applyNumberFormat="1" applyFont="1" applyFill="1" applyAlignment="1">
      <alignment/>
    </xf>
    <xf numFmtId="37" fontId="58" fillId="0" borderId="0" xfId="0" applyNumberFormat="1" applyFont="1" applyFill="1" applyBorder="1" applyAlignment="1">
      <alignment horizontal="center" vertical="center"/>
    </xf>
    <xf numFmtId="37" fontId="66" fillId="0" borderId="0" xfId="0" applyNumberFormat="1" applyFont="1" applyFill="1" applyAlignment="1">
      <alignment horizontal="left"/>
    </xf>
    <xf numFmtId="5" fontId="0" fillId="0" borderId="0" xfId="0" applyNumberFormat="1" applyFont="1" applyFill="1" applyAlignment="1">
      <alignment/>
    </xf>
    <xf numFmtId="37" fontId="58" fillId="0" borderId="11" xfId="0" applyNumberFormat="1" applyFont="1" applyFill="1" applyBorder="1" applyAlignment="1">
      <alignment/>
    </xf>
    <xf numFmtId="5" fontId="58" fillId="0" borderId="11" xfId="0" applyNumberFormat="1" applyFont="1" applyFill="1" applyBorder="1" applyAlignment="1">
      <alignment/>
    </xf>
    <xf numFmtId="37" fontId="24" fillId="0" borderId="0" xfId="81" applyNumberFormat="1" applyFont="1" applyFill="1">
      <alignment/>
      <protection/>
    </xf>
    <xf numFmtId="5" fontId="58" fillId="0" borderId="10" xfId="0" applyNumberFormat="1" applyFont="1" applyFill="1" applyBorder="1" applyAlignment="1">
      <alignment/>
    </xf>
    <xf numFmtId="37" fontId="58" fillId="0" borderId="0" xfId="0" applyNumberFormat="1" applyFont="1" applyFill="1" applyBorder="1" applyAlignment="1">
      <alignment/>
    </xf>
    <xf numFmtId="5" fontId="58" fillId="0" borderId="0" xfId="0" applyNumberFormat="1" applyFont="1" applyFill="1" applyBorder="1" applyAlignment="1">
      <alignment/>
    </xf>
    <xf numFmtId="37" fontId="68" fillId="0" borderId="0" xfId="0" applyNumberFormat="1" applyFont="1" applyFill="1" applyAlignment="1">
      <alignment/>
    </xf>
    <xf numFmtId="164" fontId="0" fillId="0" borderId="0" xfId="0" applyNumberFormat="1" applyFont="1" applyFill="1" applyAlignment="1">
      <alignment horizontal="right"/>
    </xf>
    <xf numFmtId="5" fontId="0" fillId="0" borderId="0" xfId="0" applyNumberFormat="1" applyFont="1" applyFill="1" applyBorder="1" applyAlignment="1">
      <alignment/>
    </xf>
    <xf numFmtId="37" fontId="0" fillId="0" borderId="0" xfId="0" applyNumberFormat="1" applyFont="1" applyFill="1" applyBorder="1" applyAlignment="1">
      <alignment/>
    </xf>
    <xf numFmtId="37" fontId="58" fillId="0" borderId="24" xfId="0" applyNumberFormat="1" applyFont="1" applyFill="1" applyBorder="1" applyAlignment="1">
      <alignment horizontal="center"/>
    </xf>
    <xf numFmtId="37" fontId="69" fillId="0" borderId="0" xfId="0" applyNumberFormat="1" applyFont="1" applyFill="1" applyAlignment="1">
      <alignment horizontal="center" wrapText="1"/>
    </xf>
    <xf numFmtId="37" fontId="58" fillId="0" borderId="14" xfId="0" applyNumberFormat="1" applyFont="1" applyFill="1" applyBorder="1" applyAlignment="1">
      <alignment horizontal="center" wrapText="1"/>
    </xf>
    <xf numFmtId="37" fontId="58" fillId="0" borderId="24" xfId="0" applyNumberFormat="1" applyFont="1" applyFill="1" applyBorder="1" applyAlignment="1">
      <alignment horizontal="center" wrapText="1"/>
    </xf>
    <xf numFmtId="37" fontId="0" fillId="0" borderId="0" xfId="0" applyNumberFormat="1" applyFont="1" applyFill="1" applyAlignment="1">
      <alignment/>
    </xf>
    <xf numFmtId="37" fontId="58" fillId="0" borderId="12" xfId="0" applyNumberFormat="1" applyFont="1" applyFill="1" applyBorder="1" applyAlignment="1">
      <alignment horizontal="center" wrapText="1"/>
    </xf>
    <xf numFmtId="37" fontId="0" fillId="0" borderId="0" xfId="0" applyNumberFormat="1" applyFont="1" applyAlignment="1">
      <alignment horizontal="left" wrapText="1"/>
    </xf>
    <xf numFmtId="37" fontId="58" fillId="0" borderId="24" xfId="0" applyNumberFormat="1" applyFont="1" applyBorder="1" applyAlignment="1">
      <alignment horizontal="center" wrapText="1"/>
    </xf>
    <xf numFmtId="37" fontId="0" fillId="0" borderId="0" xfId="0" applyNumberFormat="1" applyFont="1" applyFill="1" applyAlignment="1">
      <alignment horizontal="left" vertical="top" wrapText="1"/>
    </xf>
    <xf numFmtId="37" fontId="58" fillId="0" borderId="24" xfId="0" applyNumberFormat="1" applyFont="1" applyFill="1" applyBorder="1" applyAlignment="1">
      <alignment horizontal="center" wrapText="1"/>
    </xf>
    <xf numFmtId="37" fontId="58" fillId="0" borderId="24" xfId="0" applyNumberFormat="1" applyFont="1" applyFill="1" applyBorder="1" applyAlignment="1">
      <alignment horizontal="center" vertical="center"/>
    </xf>
    <xf numFmtId="37" fontId="66" fillId="0" borderId="0" xfId="0" applyNumberFormat="1" applyFont="1" applyFill="1" applyAlignment="1">
      <alignment horizontal="left" vertical="top" wrapText="1"/>
    </xf>
    <xf numFmtId="37" fontId="58" fillId="0" borderId="24" xfId="0" applyNumberFormat="1" applyFont="1" applyFill="1" applyBorder="1" applyAlignment="1">
      <alignment horizontal="center"/>
    </xf>
    <xf numFmtId="0" fontId="58" fillId="0" borderId="24" xfId="0" applyFont="1" applyBorder="1" applyAlignment="1">
      <alignment horizontal="center"/>
    </xf>
    <xf numFmtId="37" fontId="58" fillId="0" borderId="0" xfId="0" applyNumberFormat="1" applyFont="1" applyBorder="1" applyAlignment="1">
      <alignment horizontal="center" wrapText="1"/>
    </xf>
  </cellXfs>
  <cellStyles count="102">
    <cellStyle name="Normal" xfId="0"/>
    <cellStyle name="_FeeWaiver_rvsd_TBLS24-34_7-23-0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2 2" xfId="46"/>
    <cellStyle name="Comma 2 3" xfId="47"/>
    <cellStyle name="Comma 3" xfId="48"/>
    <cellStyle name="Comma 4" xfId="49"/>
    <cellStyle name="Comma 4 2" xfId="50"/>
    <cellStyle name="Comma 5" xfId="51"/>
    <cellStyle name="Comma 6" xfId="52"/>
    <cellStyle name="Comma 6 2" xfId="53"/>
    <cellStyle name="Comma 7" xfId="54"/>
    <cellStyle name="Comma 7 2" xfId="55"/>
    <cellStyle name="Comma 7 3" xfId="56"/>
    <cellStyle name="Comma 7 4" xfId="57"/>
    <cellStyle name="Comma 8" xfId="58"/>
    <cellStyle name="Comma 9" xfId="59"/>
    <cellStyle name="Currency" xfId="60"/>
    <cellStyle name="Currency [0]" xfId="61"/>
    <cellStyle name="Currency 2" xfId="62"/>
    <cellStyle name="Currency 2 2" xfId="63"/>
    <cellStyle name="Currency 2 3" xfId="64"/>
    <cellStyle name="Currency 3" xfId="65"/>
    <cellStyle name="Currency 3 2" xfId="66"/>
    <cellStyle name="Currency 4" xfId="67"/>
    <cellStyle name="Explanatory Text" xfId="68"/>
    <cellStyle name="Good" xfId="69"/>
    <cellStyle name="Heading 1" xfId="70"/>
    <cellStyle name="Heading 2" xfId="71"/>
    <cellStyle name="Heading 3" xfId="72"/>
    <cellStyle name="Heading 4" xfId="73"/>
    <cellStyle name="Input" xfId="74"/>
    <cellStyle name="Linked Cell" xfId="75"/>
    <cellStyle name="Neutral" xfId="76"/>
    <cellStyle name="Normal 10" xfId="77"/>
    <cellStyle name="Normal 11" xfId="78"/>
    <cellStyle name="Normal 2" xfId="79"/>
    <cellStyle name="Normal 2 2" xfId="80"/>
    <cellStyle name="Normal 2 3" xfId="81"/>
    <cellStyle name="Normal 3" xfId="82"/>
    <cellStyle name="Normal 3 2" xfId="83"/>
    <cellStyle name="Normal 4" xfId="84"/>
    <cellStyle name="Normal 4 2" xfId="85"/>
    <cellStyle name="Normal 5" xfId="86"/>
    <cellStyle name="Normal 5 2" xfId="87"/>
    <cellStyle name="Normal 5 2 2" xfId="88"/>
    <cellStyle name="Normal 5 2 3" xfId="89"/>
    <cellStyle name="Normal 5 2 4" xfId="90"/>
    <cellStyle name="Normal 5 2 4 2" xfId="91"/>
    <cellStyle name="Normal 5 2 5" xfId="92"/>
    <cellStyle name="Normal 5 2 5 2" xfId="93"/>
    <cellStyle name="Normal 5 3" xfId="94"/>
    <cellStyle name="Normal 5 4" xfId="95"/>
    <cellStyle name="Normal 5 5" xfId="96"/>
    <cellStyle name="Normal 5 6" xfId="97"/>
    <cellStyle name="Normal 6" xfId="98"/>
    <cellStyle name="Normal 7" xfId="99"/>
    <cellStyle name="Normal 7 2" xfId="100"/>
    <cellStyle name="Normal 8" xfId="101"/>
    <cellStyle name="Normal 8 2" xfId="102"/>
    <cellStyle name="Normal 9" xfId="103"/>
    <cellStyle name="Note" xfId="104"/>
    <cellStyle name="Output" xfId="105"/>
    <cellStyle name="Percent" xfId="106"/>
    <cellStyle name="Percent 2" xfId="107"/>
    <cellStyle name="Percent 2 2" xfId="108"/>
    <cellStyle name="Percent 3" xfId="109"/>
    <cellStyle name="Percent 4" xfId="110"/>
    <cellStyle name="Percent 5" xfId="111"/>
    <cellStyle name="Style 1" xfId="112"/>
    <cellStyle name="Title" xfId="113"/>
    <cellStyle name="Total" xfId="114"/>
    <cellStyle name="Warning Text" xfId="1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R48"/>
  <sheetViews>
    <sheetView tabSelected="1" zoomScalePageLayoutView="0" workbookViewId="0" topLeftCell="A1">
      <pane xSplit="1" ySplit="7" topLeftCell="B8" activePane="bottomRight" state="frozen"/>
      <selection pane="topLeft" activeCell="A1" sqref="A1"/>
      <selection pane="topRight" activeCell="B1" sqref="B1"/>
      <selection pane="bottomLeft" activeCell="A7" sqref="A7"/>
      <selection pane="bottomRight" activeCell="D39" sqref="D39"/>
    </sheetView>
  </sheetViews>
  <sheetFormatPr defaultColWidth="8.8515625" defaultRowHeight="15"/>
  <cols>
    <col min="1" max="1" width="36.57421875" style="10" customWidth="1"/>
    <col min="2" max="2" width="14.421875" style="10" bestFit="1" customWidth="1"/>
    <col min="3" max="3" width="1.8515625" style="50" bestFit="1" customWidth="1"/>
    <col min="4" max="4" width="13.140625" style="10" bestFit="1" customWidth="1"/>
    <col min="5" max="5" width="1.8515625" style="10" bestFit="1" customWidth="1"/>
    <col min="6" max="6" width="13.140625" style="10" bestFit="1" customWidth="1"/>
    <col min="7" max="7" width="1.8515625" style="10" customWidth="1"/>
    <col min="8" max="8" width="14.421875" style="10" bestFit="1" customWidth="1"/>
    <col min="9" max="10" width="2.7109375" style="10" customWidth="1"/>
    <col min="11" max="11" width="15.7109375" style="10" customWidth="1"/>
    <col min="12" max="12" width="2.7109375" style="10" customWidth="1"/>
    <col min="13" max="13" width="15.57421875" style="10" customWidth="1"/>
    <col min="14" max="14" width="11.8515625" style="10" bestFit="1" customWidth="1"/>
    <col min="15" max="15" width="12.8515625" style="10" bestFit="1" customWidth="1"/>
    <col min="16" max="16" width="8.8515625" style="10" customWidth="1"/>
    <col min="17" max="17" width="11.8515625" style="10" bestFit="1" customWidth="1"/>
    <col min="18" max="18" width="12.8515625" style="10" bestFit="1" customWidth="1"/>
    <col min="19" max="16384" width="8.8515625" style="10" customWidth="1"/>
  </cols>
  <sheetData>
    <row r="1" spans="1:13" ht="18.75">
      <c r="A1" s="5" t="s">
        <v>50</v>
      </c>
      <c r="M1" s="36" t="s">
        <v>74</v>
      </c>
    </row>
    <row r="2" spans="1:13" ht="18.75">
      <c r="A2" s="5" t="s">
        <v>75</v>
      </c>
      <c r="M2" s="41" t="s">
        <v>96</v>
      </c>
    </row>
    <row r="3" spans="1:13" ht="14.25" customHeight="1">
      <c r="A3" s="5"/>
      <c r="B3" s="27"/>
      <c r="C3" s="54"/>
      <c r="D3" s="27"/>
      <c r="E3" s="27"/>
      <c r="F3" s="27"/>
      <c r="G3" s="27"/>
      <c r="H3" s="27"/>
      <c r="I3" s="27"/>
      <c r="J3" s="73"/>
      <c r="K3" s="73"/>
      <c r="L3" s="73"/>
      <c r="M3" s="73"/>
    </row>
    <row r="4" spans="1:13" ht="14.25" customHeight="1">
      <c r="A4" s="5"/>
      <c r="B4" s="75">
        <v>-1</v>
      </c>
      <c r="C4" s="76"/>
      <c r="D4" s="77">
        <v>-2</v>
      </c>
      <c r="E4" s="77"/>
      <c r="F4" s="77">
        <v>-3</v>
      </c>
      <c r="G4" s="77"/>
      <c r="H4" s="77">
        <v>-4</v>
      </c>
      <c r="I4" s="78"/>
      <c r="K4" s="26">
        <v>-5</v>
      </c>
      <c r="M4" s="66">
        <v>-6</v>
      </c>
    </row>
    <row r="5" spans="2:13" s="29" customFormat="1" ht="61.5" customHeight="1">
      <c r="B5" s="123" t="s">
        <v>60</v>
      </c>
      <c r="C5" s="56"/>
      <c r="D5" s="19" t="s">
        <v>36</v>
      </c>
      <c r="E5" s="19"/>
      <c r="F5" s="19" t="s">
        <v>81</v>
      </c>
      <c r="G5" s="19"/>
      <c r="H5" s="23" t="s">
        <v>82</v>
      </c>
      <c r="I5" s="62"/>
      <c r="K5" s="119" t="s">
        <v>83</v>
      </c>
      <c r="M5" s="120" t="s">
        <v>84</v>
      </c>
    </row>
    <row r="6" spans="2:13" s="29" customFormat="1" ht="15" customHeight="1">
      <c r="B6" s="123"/>
      <c r="C6" s="56"/>
      <c r="D6" s="57" t="s">
        <v>98</v>
      </c>
      <c r="E6" s="57"/>
      <c r="F6" s="57" t="s">
        <v>99</v>
      </c>
      <c r="G6" s="57"/>
      <c r="H6" s="57" t="s">
        <v>35</v>
      </c>
      <c r="I6" s="63"/>
      <c r="K6" s="25" t="s">
        <v>48</v>
      </c>
      <c r="M6" s="67" t="s">
        <v>49</v>
      </c>
    </row>
    <row r="7" spans="2:13" s="29" customFormat="1" ht="9" customHeight="1">
      <c r="B7" s="55"/>
      <c r="C7" s="56"/>
      <c r="D7" s="19"/>
      <c r="E7" s="19"/>
      <c r="F7" s="19"/>
      <c r="G7" s="19"/>
      <c r="H7" s="23"/>
      <c r="I7" s="62"/>
      <c r="M7" s="72"/>
    </row>
    <row r="8" spans="1:13" s="28" customFormat="1" ht="15" customHeight="1">
      <c r="A8" s="28" t="s">
        <v>0</v>
      </c>
      <c r="B8" s="58">
        <v>59928309</v>
      </c>
      <c r="C8" s="59"/>
      <c r="D8" s="43">
        <f>'Attach B-Adj to Base GF'!O8</f>
        <v>988000</v>
      </c>
      <c r="E8" s="43"/>
      <c r="F8" s="43">
        <f>'Attach C-Prelim New GF'!Q7</f>
        <v>3887000</v>
      </c>
      <c r="G8" s="43"/>
      <c r="H8" s="43">
        <f>B8+D8+F8</f>
        <v>64803309</v>
      </c>
      <c r="I8" s="64"/>
      <c r="K8" s="28">
        <f>'Attach D-net-tuition-rev'!P9</f>
        <v>33429400</v>
      </c>
      <c r="M8" s="68">
        <f>H8+K8</f>
        <v>98232709</v>
      </c>
    </row>
    <row r="9" spans="1:18" ht="15" customHeight="1">
      <c r="A9" s="10" t="s">
        <v>1</v>
      </c>
      <c r="B9" s="60">
        <v>67069910</v>
      </c>
      <c r="C9" s="54"/>
      <c r="D9" s="27">
        <f>'Attach B-Adj to Base GF'!O9</f>
        <v>860000</v>
      </c>
      <c r="E9" s="27"/>
      <c r="F9" s="27">
        <f>'Attach C-Prelim New GF'!Q8</f>
        <v>3084000</v>
      </c>
      <c r="G9" s="27"/>
      <c r="H9" s="27">
        <f>B9+D9+F9</f>
        <v>71013910</v>
      </c>
      <c r="I9" s="65"/>
      <c r="K9" s="10">
        <f>'Attach D-net-tuition-rev'!P10</f>
        <v>25895000</v>
      </c>
      <c r="M9" s="72">
        <f>H9+K9</f>
        <v>96908910</v>
      </c>
      <c r="O9" s="28"/>
      <c r="R9" s="28"/>
    </row>
    <row r="10" spans="1:18" ht="15" customHeight="1">
      <c r="A10" s="10" t="s">
        <v>2</v>
      </c>
      <c r="B10" s="60">
        <v>100796232</v>
      </c>
      <c r="C10" s="54"/>
      <c r="D10" s="27">
        <f>'Attach B-Adj to Base GF'!O10</f>
        <v>2119000</v>
      </c>
      <c r="E10" s="27"/>
      <c r="F10" s="27">
        <f>'Attach C-Prelim New GF'!Q9</f>
        <v>5584000</v>
      </c>
      <c r="G10" s="27"/>
      <c r="H10" s="27">
        <f aca="true" t="shared" si="0" ref="H10:H30">B10+D10+F10</f>
        <v>108499232</v>
      </c>
      <c r="I10" s="65"/>
      <c r="K10" s="10">
        <f>'Attach D-net-tuition-rev'!P11</f>
        <v>78466000</v>
      </c>
      <c r="M10" s="69">
        <f aca="true" t="shared" si="1" ref="M10:M30">H10+K10</f>
        <v>186965232</v>
      </c>
      <c r="O10" s="28"/>
      <c r="R10" s="28"/>
    </row>
    <row r="11" spans="1:18" ht="15" customHeight="1">
      <c r="A11" s="10" t="s">
        <v>3</v>
      </c>
      <c r="B11" s="60">
        <v>72674352</v>
      </c>
      <c r="C11" s="54"/>
      <c r="D11" s="27">
        <f>'Attach B-Adj to Base GF'!O11</f>
        <v>1410000</v>
      </c>
      <c r="E11" s="27"/>
      <c r="F11" s="27">
        <f>'Attach C-Prelim New GF'!Q10</f>
        <v>4763000</v>
      </c>
      <c r="G11" s="27"/>
      <c r="H11" s="27">
        <f t="shared" si="0"/>
        <v>78847352</v>
      </c>
      <c r="I11" s="65"/>
      <c r="K11" s="10">
        <f>'Attach D-net-tuition-rev'!P12</f>
        <v>46077500</v>
      </c>
      <c r="M11" s="69">
        <f t="shared" si="1"/>
        <v>124924852</v>
      </c>
      <c r="O11" s="28"/>
      <c r="R11" s="28"/>
    </row>
    <row r="12" spans="1:18" ht="15" customHeight="1">
      <c r="A12" s="10" t="s">
        <v>4</v>
      </c>
      <c r="B12" s="60">
        <v>81455361</v>
      </c>
      <c r="C12" s="54"/>
      <c r="D12" s="27">
        <f>'Attach B-Adj to Base GF'!O12</f>
        <v>1681000</v>
      </c>
      <c r="E12" s="27"/>
      <c r="F12" s="27">
        <f>'Attach C-Prelim New GF'!Q11</f>
        <v>4954000</v>
      </c>
      <c r="G12" s="27"/>
      <c r="H12" s="27">
        <f t="shared" si="0"/>
        <v>88090361</v>
      </c>
      <c r="I12" s="65"/>
      <c r="K12" s="10">
        <f>'Attach D-net-tuition-rev'!P13</f>
        <v>77498700</v>
      </c>
      <c r="M12" s="69">
        <f t="shared" si="1"/>
        <v>165589061</v>
      </c>
      <c r="O12" s="28"/>
      <c r="R12" s="28"/>
    </row>
    <row r="13" spans="1:18" ht="15" customHeight="1">
      <c r="A13" s="10" t="s">
        <v>5</v>
      </c>
      <c r="B13" s="60">
        <v>128678532</v>
      </c>
      <c r="C13" s="54"/>
      <c r="D13" s="27">
        <f>'Attach B-Adj to Base GF'!O13</f>
        <v>2699000</v>
      </c>
      <c r="E13" s="27"/>
      <c r="F13" s="27">
        <f>'Attach C-Prelim New GF'!Q12</f>
        <v>7545000</v>
      </c>
      <c r="G13" s="27"/>
      <c r="H13" s="27">
        <f t="shared" si="0"/>
        <v>138922532</v>
      </c>
      <c r="I13" s="65"/>
      <c r="K13" s="10">
        <f>'Attach D-net-tuition-rev'!P14</f>
        <v>92155300</v>
      </c>
      <c r="M13" s="69">
        <f t="shared" si="1"/>
        <v>231077832</v>
      </c>
      <c r="O13" s="28"/>
      <c r="R13" s="28"/>
    </row>
    <row r="14" spans="1:18" ht="15" customHeight="1">
      <c r="A14" s="10" t="s">
        <v>6</v>
      </c>
      <c r="B14" s="60">
        <v>157213661</v>
      </c>
      <c r="C14" s="54"/>
      <c r="D14" s="27">
        <f>'Attach B-Adj to Base GF'!O14</f>
        <v>4082000</v>
      </c>
      <c r="E14" s="27"/>
      <c r="F14" s="27">
        <f>'Attach C-Prelim New GF'!Q13</f>
        <v>10163000</v>
      </c>
      <c r="G14" s="27"/>
      <c r="H14" s="27">
        <f t="shared" si="0"/>
        <v>171458661</v>
      </c>
      <c r="I14" s="65"/>
      <c r="K14" s="10">
        <f>'Attach D-net-tuition-rev'!P15</f>
        <v>168168300</v>
      </c>
      <c r="M14" s="69">
        <f t="shared" si="1"/>
        <v>339626961</v>
      </c>
      <c r="O14" s="28"/>
      <c r="R14" s="28"/>
    </row>
    <row r="15" spans="1:18" ht="15" customHeight="1">
      <c r="A15" s="10" t="s">
        <v>7</v>
      </c>
      <c r="B15" s="60">
        <v>68820510</v>
      </c>
      <c r="C15" s="54"/>
      <c r="D15" s="27">
        <f>'Attach B-Adj to Base GF'!O15</f>
        <v>1219000</v>
      </c>
      <c r="E15" s="27"/>
      <c r="F15" s="27">
        <f>'Attach C-Prelim New GF'!Q14</f>
        <v>3813000</v>
      </c>
      <c r="G15" s="27"/>
      <c r="H15" s="27">
        <f t="shared" si="0"/>
        <v>73852510</v>
      </c>
      <c r="I15" s="65"/>
      <c r="K15" s="10">
        <f>'Attach D-net-tuition-rev'!P16</f>
        <v>43427100</v>
      </c>
      <c r="M15" s="69">
        <f t="shared" si="1"/>
        <v>117279610</v>
      </c>
      <c r="O15" s="28"/>
      <c r="R15" s="28"/>
    </row>
    <row r="16" spans="1:18" ht="15" customHeight="1">
      <c r="A16" s="10" t="s">
        <v>8</v>
      </c>
      <c r="B16" s="60">
        <v>169600136.16</v>
      </c>
      <c r="C16" s="54"/>
      <c r="D16" s="27">
        <f>'Attach B-Adj to Base GF'!O16</f>
        <v>4292000</v>
      </c>
      <c r="E16" s="27"/>
      <c r="F16" s="27">
        <f>'Attach C-Prelim New GF'!Q15</f>
        <v>10953000</v>
      </c>
      <c r="G16" s="27"/>
      <c r="H16" s="27">
        <f t="shared" si="0"/>
        <v>184845136.16</v>
      </c>
      <c r="I16" s="65"/>
      <c r="K16" s="10">
        <f>'Attach D-net-tuition-rev'!P17</f>
        <v>184656600</v>
      </c>
      <c r="M16" s="69">
        <f t="shared" si="1"/>
        <v>369501736.15999997</v>
      </c>
      <c r="O16" s="28"/>
      <c r="R16" s="28"/>
    </row>
    <row r="17" spans="1:18" ht="15" customHeight="1">
      <c r="A17" s="10" t="s">
        <v>9</v>
      </c>
      <c r="B17" s="60">
        <v>122190339</v>
      </c>
      <c r="C17" s="54"/>
      <c r="D17" s="27">
        <f>'Attach B-Adj to Base GF'!O17</f>
        <v>2600000</v>
      </c>
      <c r="E17" s="27"/>
      <c r="F17" s="27">
        <f>'Attach C-Prelim New GF'!Q16</f>
        <v>7494000</v>
      </c>
      <c r="G17" s="27"/>
      <c r="H17" s="27">
        <f t="shared" si="0"/>
        <v>132284339</v>
      </c>
      <c r="I17" s="65"/>
      <c r="K17" s="10">
        <f>'Attach D-net-tuition-rev'!P18</f>
        <v>100144400</v>
      </c>
      <c r="M17" s="69">
        <f t="shared" si="1"/>
        <v>232428739</v>
      </c>
      <c r="O17" s="28"/>
      <c r="R17" s="28"/>
    </row>
    <row r="18" spans="1:18" ht="15" customHeight="1">
      <c r="A18" s="10" t="s">
        <v>10</v>
      </c>
      <c r="B18" s="60">
        <v>27825676</v>
      </c>
      <c r="C18" s="54"/>
      <c r="D18" s="27">
        <f>'Attach B-Adj to Base GF'!O18</f>
        <v>655500</v>
      </c>
      <c r="E18" s="27"/>
      <c r="F18" s="27">
        <f>'Attach C-Prelim New GF'!Q17</f>
        <v>1113000</v>
      </c>
      <c r="G18" s="27"/>
      <c r="H18" s="27">
        <f t="shared" si="0"/>
        <v>29594176</v>
      </c>
      <c r="I18" s="65"/>
      <c r="K18" s="10">
        <f>'Attach D-net-tuition-rev'!P19</f>
        <v>9307200</v>
      </c>
      <c r="M18" s="69">
        <f t="shared" si="1"/>
        <v>38901376</v>
      </c>
      <c r="O18" s="28"/>
      <c r="R18" s="28"/>
    </row>
    <row r="19" spans="1:18" ht="15" customHeight="1">
      <c r="A19" s="10" t="s">
        <v>11</v>
      </c>
      <c r="B19" s="60">
        <v>64062783</v>
      </c>
      <c r="C19" s="54"/>
      <c r="D19" s="27">
        <f>'Attach B-Adj to Base GF'!O19</f>
        <v>888000</v>
      </c>
      <c r="E19" s="27"/>
      <c r="F19" s="27">
        <f>'Attach C-Prelim New GF'!Q18</f>
        <v>3138000</v>
      </c>
      <c r="G19" s="27"/>
      <c r="H19" s="27">
        <f t="shared" si="0"/>
        <v>68088783</v>
      </c>
      <c r="I19" s="65"/>
      <c r="K19" s="10">
        <f>'Attach D-net-tuition-rev'!P20</f>
        <v>24482600</v>
      </c>
      <c r="M19" s="69">
        <f t="shared" si="1"/>
        <v>92571383</v>
      </c>
      <c r="O19" s="28"/>
      <c r="R19" s="28"/>
    </row>
    <row r="20" spans="1:18" ht="15" customHeight="1">
      <c r="A20" s="10" t="s">
        <v>12</v>
      </c>
      <c r="B20" s="60">
        <v>166615096</v>
      </c>
      <c r="C20" s="54"/>
      <c r="D20" s="27">
        <f>'Attach B-Adj to Base GF'!O20</f>
        <v>4068000</v>
      </c>
      <c r="E20" s="27"/>
      <c r="F20" s="27">
        <f>'Attach C-Prelim New GF'!Q19</f>
        <v>10867000</v>
      </c>
      <c r="G20" s="27"/>
      <c r="H20" s="27">
        <f t="shared" si="0"/>
        <v>181550096</v>
      </c>
      <c r="I20" s="65"/>
      <c r="K20" s="10">
        <f>'Attach D-net-tuition-rev'!P21</f>
        <v>174152900</v>
      </c>
      <c r="M20" s="69">
        <f t="shared" si="1"/>
        <v>355702996</v>
      </c>
      <c r="O20" s="28"/>
      <c r="R20" s="28"/>
    </row>
    <row r="21" spans="1:18" ht="15" customHeight="1">
      <c r="A21" s="10" t="s">
        <v>13</v>
      </c>
      <c r="B21" s="60">
        <v>121537342</v>
      </c>
      <c r="C21" s="54"/>
      <c r="D21" s="27">
        <f>'Attach B-Adj to Base GF'!O21</f>
        <v>2698000</v>
      </c>
      <c r="E21" s="27"/>
      <c r="F21" s="27">
        <f>'Attach C-Prelim New GF'!Q20</f>
        <v>7134000</v>
      </c>
      <c r="G21" s="27"/>
      <c r="H21" s="27">
        <f t="shared" si="0"/>
        <v>131369342</v>
      </c>
      <c r="I21" s="65"/>
      <c r="K21" s="10">
        <f>'Attach D-net-tuition-rev'!P22</f>
        <v>119447500</v>
      </c>
      <c r="M21" s="69">
        <f t="shared" si="1"/>
        <v>250816842</v>
      </c>
      <c r="O21" s="28"/>
      <c r="R21" s="28"/>
    </row>
    <row r="22" spans="1:18" ht="15" customHeight="1">
      <c r="A22" s="10" t="s">
        <v>67</v>
      </c>
      <c r="B22" s="60">
        <f>136402137-3982000</f>
        <v>132420137</v>
      </c>
      <c r="C22" s="61"/>
      <c r="D22" s="27">
        <f>'Attach B-Adj to Base GF'!O22</f>
        <v>2982700</v>
      </c>
      <c r="E22" s="27"/>
      <c r="F22" s="27">
        <f>'Attach C-Prelim New GF'!Q21</f>
        <v>9282000</v>
      </c>
      <c r="G22" s="27"/>
      <c r="H22" s="27">
        <f t="shared" si="0"/>
        <v>144684837</v>
      </c>
      <c r="I22" s="65"/>
      <c r="K22" s="10">
        <f>'Attach D-net-tuition-rev'!P23</f>
        <v>119066700</v>
      </c>
      <c r="M22" s="69">
        <f t="shared" si="1"/>
        <v>263751537</v>
      </c>
      <c r="O22" s="28"/>
      <c r="R22" s="28"/>
    </row>
    <row r="23" spans="1:18" ht="15" customHeight="1">
      <c r="A23" s="10" t="s">
        <v>15</v>
      </c>
      <c r="B23" s="60">
        <v>94918408</v>
      </c>
      <c r="C23" s="54"/>
      <c r="D23" s="27">
        <f>'Attach B-Adj to Base GF'!O23</f>
        <v>2065000</v>
      </c>
      <c r="E23" s="27"/>
      <c r="F23" s="27">
        <f>'Attach C-Prelim New GF'!Q22</f>
        <v>6214000</v>
      </c>
      <c r="G23" s="27"/>
      <c r="H23" s="27">
        <f t="shared" si="0"/>
        <v>103197408</v>
      </c>
      <c r="I23" s="65"/>
      <c r="K23" s="10">
        <f>'Attach D-net-tuition-rev'!P24</f>
        <v>88404200</v>
      </c>
      <c r="M23" s="69">
        <f t="shared" si="1"/>
        <v>191601608</v>
      </c>
      <c r="O23" s="28"/>
      <c r="R23" s="28"/>
    </row>
    <row r="24" spans="1:18" ht="15" customHeight="1">
      <c r="A24" s="10" t="s">
        <v>16</v>
      </c>
      <c r="B24" s="60">
        <v>165771596</v>
      </c>
      <c r="C24" s="54"/>
      <c r="D24" s="27">
        <f>'Attach B-Adj to Base GF'!O24</f>
        <v>3929000</v>
      </c>
      <c r="E24" s="27"/>
      <c r="F24" s="27">
        <f>'Attach C-Prelim New GF'!Q23</f>
        <v>9851000</v>
      </c>
      <c r="G24" s="27"/>
      <c r="H24" s="27">
        <f t="shared" si="0"/>
        <v>179551596</v>
      </c>
      <c r="I24" s="65"/>
      <c r="K24" s="10">
        <f>'Attach D-net-tuition-rev'!P25</f>
        <v>181492100</v>
      </c>
      <c r="M24" s="69">
        <f t="shared" si="1"/>
        <v>361043696</v>
      </c>
      <c r="O24" s="28"/>
      <c r="R24" s="28"/>
    </row>
    <row r="25" spans="1:18" ht="15" customHeight="1">
      <c r="A25" s="10" t="s">
        <v>17</v>
      </c>
      <c r="B25" s="60">
        <v>142709859</v>
      </c>
      <c r="C25" s="54"/>
      <c r="D25" s="27">
        <f>'Attach B-Adj to Base GF'!O25</f>
        <v>3672000</v>
      </c>
      <c r="E25" s="27"/>
      <c r="F25" s="27">
        <f>'Attach C-Prelim New GF'!Q24</f>
        <v>8430000</v>
      </c>
      <c r="G25" s="27"/>
      <c r="H25" s="27">
        <f t="shared" si="0"/>
        <v>154811859</v>
      </c>
      <c r="I25" s="65"/>
      <c r="K25" s="10">
        <f>'Attach D-net-tuition-rev'!P26</f>
        <v>148315500</v>
      </c>
      <c r="M25" s="69">
        <f t="shared" si="1"/>
        <v>303127359</v>
      </c>
      <c r="O25" s="28"/>
      <c r="R25" s="28"/>
    </row>
    <row r="26" spans="1:18" ht="15" customHeight="1">
      <c r="A26" s="10" t="s">
        <v>18</v>
      </c>
      <c r="B26" s="60">
        <v>134842282</v>
      </c>
      <c r="C26" s="54"/>
      <c r="D26" s="27">
        <f>'Attach B-Adj to Base GF'!O26</f>
        <v>3618000</v>
      </c>
      <c r="E26" s="27"/>
      <c r="F26" s="27">
        <f>'Attach C-Prelim New GF'!Q25</f>
        <v>8303000</v>
      </c>
      <c r="G26" s="27"/>
      <c r="H26" s="27">
        <f t="shared" si="0"/>
        <v>146763282</v>
      </c>
      <c r="I26" s="65"/>
      <c r="K26" s="10">
        <f>'Attach D-net-tuition-rev'!P27</f>
        <v>182208800</v>
      </c>
      <c r="M26" s="69">
        <f t="shared" si="1"/>
        <v>328972082</v>
      </c>
      <c r="O26" s="28"/>
      <c r="R26" s="28"/>
    </row>
    <row r="27" spans="1:18" ht="15" customHeight="1">
      <c r="A27" s="10" t="s">
        <v>19</v>
      </c>
      <c r="B27" s="60">
        <v>114403468</v>
      </c>
      <c r="C27" s="54"/>
      <c r="D27" s="27">
        <f>'Attach B-Adj to Base GF'!O27</f>
        <v>3192000</v>
      </c>
      <c r="E27" s="27"/>
      <c r="F27" s="27">
        <f>'Attach C-Prelim New GF'!Q26</f>
        <v>7005000</v>
      </c>
      <c r="G27" s="27"/>
      <c r="H27" s="27">
        <f t="shared" si="0"/>
        <v>124600468</v>
      </c>
      <c r="I27" s="65"/>
      <c r="K27" s="10">
        <f>'Attach D-net-tuition-rev'!P28</f>
        <v>163261500</v>
      </c>
      <c r="M27" s="69">
        <f t="shared" si="1"/>
        <v>287861968</v>
      </c>
      <c r="O27" s="28"/>
      <c r="R27" s="28"/>
    </row>
    <row r="28" spans="1:18" ht="15" customHeight="1">
      <c r="A28" s="10" t="s">
        <v>20</v>
      </c>
      <c r="B28" s="60">
        <v>69709552</v>
      </c>
      <c r="C28" s="54"/>
      <c r="D28" s="27">
        <f>'Attach B-Adj to Base GF'!O28</f>
        <v>1355000</v>
      </c>
      <c r="E28" s="27"/>
      <c r="F28" s="27">
        <f>'Attach C-Prelim New GF'!Q27</f>
        <v>4718000</v>
      </c>
      <c r="G28" s="27"/>
      <c r="H28" s="27">
        <f t="shared" si="0"/>
        <v>75782552</v>
      </c>
      <c r="I28" s="65"/>
      <c r="K28" s="10">
        <f>'Attach D-net-tuition-rev'!P29</f>
        <v>56999200</v>
      </c>
      <c r="M28" s="69">
        <f t="shared" si="1"/>
        <v>132781752</v>
      </c>
      <c r="O28" s="28"/>
      <c r="R28" s="28"/>
    </row>
    <row r="29" spans="1:18" ht="15" customHeight="1">
      <c r="A29" s="10" t="s">
        <v>21</v>
      </c>
      <c r="B29" s="60">
        <v>58567883</v>
      </c>
      <c r="C29" s="54"/>
      <c r="D29" s="27">
        <f>'Attach B-Adj to Base GF'!O29</f>
        <v>1242000</v>
      </c>
      <c r="E29" s="27"/>
      <c r="F29" s="27">
        <f>'Attach C-Prelim New GF'!Q28</f>
        <v>3326000</v>
      </c>
      <c r="G29" s="27"/>
      <c r="H29" s="27">
        <f t="shared" si="0"/>
        <v>63135883</v>
      </c>
      <c r="I29" s="65"/>
      <c r="K29" s="10">
        <f>'Attach D-net-tuition-rev'!P30</f>
        <v>41631300</v>
      </c>
      <c r="M29" s="72">
        <f t="shared" si="1"/>
        <v>104767183</v>
      </c>
      <c r="O29" s="28"/>
      <c r="R29" s="28"/>
    </row>
    <row r="30" spans="1:18" ht="15" customHeight="1">
      <c r="A30" s="10" t="s">
        <v>22</v>
      </c>
      <c r="B30" s="60">
        <v>57700147</v>
      </c>
      <c r="C30" s="54"/>
      <c r="D30" s="27">
        <f>'Attach B-Adj to Base GF'!O30</f>
        <v>1124000</v>
      </c>
      <c r="E30" s="27"/>
      <c r="F30" s="27">
        <f>'Attach C-Prelim New GF'!Q29</f>
        <v>3571000</v>
      </c>
      <c r="G30" s="27"/>
      <c r="H30" s="27">
        <f t="shared" si="0"/>
        <v>62395147</v>
      </c>
      <c r="I30" s="65"/>
      <c r="K30" s="10">
        <f>'Attach D-net-tuition-rev'!P31</f>
        <v>35971200</v>
      </c>
      <c r="M30" s="72">
        <f t="shared" si="1"/>
        <v>98366347</v>
      </c>
      <c r="O30" s="28"/>
      <c r="R30" s="28"/>
    </row>
    <row r="31" spans="2:13" ht="6" customHeight="1">
      <c r="B31" s="79"/>
      <c r="C31" s="74"/>
      <c r="D31" s="73"/>
      <c r="E31" s="73"/>
      <c r="F31" s="73"/>
      <c r="G31" s="27"/>
      <c r="H31" s="73"/>
      <c r="I31" s="80"/>
      <c r="M31" s="69"/>
    </row>
    <row r="32" spans="1:13" s="28" customFormat="1" ht="15" customHeight="1">
      <c r="A32" s="7" t="s">
        <v>23</v>
      </c>
      <c r="B32" s="81">
        <f>SUM(B8:B31)</f>
        <v>2379511571.16</v>
      </c>
      <c r="C32" s="82"/>
      <c r="D32" s="22">
        <f>SUM(D8:D30)</f>
        <v>53439200</v>
      </c>
      <c r="E32" s="22"/>
      <c r="F32" s="22">
        <f>SUM(F8:F30)</f>
        <v>145192000</v>
      </c>
      <c r="G32" s="7"/>
      <c r="H32" s="22">
        <f>SUM(H8:H30)</f>
        <v>2578142771.16</v>
      </c>
      <c r="I32" s="89"/>
      <c r="J32" s="91"/>
      <c r="K32" s="7">
        <f>SUM(K8:K30)</f>
        <v>2194659000</v>
      </c>
      <c r="L32" s="34"/>
      <c r="M32" s="70">
        <f>SUM(M8:M30)</f>
        <v>4772801771.16</v>
      </c>
    </row>
    <row r="33" spans="2:13" ht="6" customHeight="1">
      <c r="B33" s="86"/>
      <c r="C33" s="76"/>
      <c r="D33" s="87"/>
      <c r="E33" s="87"/>
      <c r="F33" s="87"/>
      <c r="G33" s="27"/>
      <c r="H33" s="87"/>
      <c r="I33" s="88"/>
      <c r="M33" s="69"/>
    </row>
    <row r="34" spans="1:13" ht="15" customHeight="1">
      <c r="A34" s="10" t="s">
        <v>68</v>
      </c>
      <c r="B34" s="60">
        <f>63178022-436872</f>
        <v>62741150</v>
      </c>
      <c r="C34" s="61"/>
      <c r="D34" s="27">
        <f>'Attach B-Adj to Base GF'!O34</f>
        <v>4409500</v>
      </c>
      <c r="E34" s="27"/>
      <c r="F34" s="27">
        <f>'Attach C-Prelim New GF'!Q33</f>
        <v>1758000</v>
      </c>
      <c r="G34" s="27"/>
      <c r="H34" s="27">
        <f aca="true" t="shared" si="2" ref="H34:H39">B34+D34+F34</f>
        <v>68908650</v>
      </c>
      <c r="I34" s="65"/>
      <c r="M34" s="72">
        <f aca="true" t="shared" si="3" ref="M34:M39">H34+K34</f>
        <v>68908650</v>
      </c>
    </row>
    <row r="35" spans="1:13" ht="15" customHeight="1">
      <c r="A35" s="10" t="s">
        <v>69</v>
      </c>
      <c r="B35" s="60">
        <f>34441331+436872</f>
        <v>34878203</v>
      </c>
      <c r="C35" s="61"/>
      <c r="D35" s="27">
        <f>'Attach B-Adj to Base GF'!O35</f>
        <v>47233400</v>
      </c>
      <c r="E35" s="61"/>
      <c r="F35" s="27"/>
      <c r="G35" s="27"/>
      <c r="H35" s="27">
        <f t="shared" si="2"/>
        <v>82111603</v>
      </c>
      <c r="I35" s="65"/>
      <c r="K35" s="10">
        <f>'Attach D-net-tuition-rev'!P35</f>
        <v>2948000</v>
      </c>
      <c r="M35" s="72">
        <f t="shared" si="3"/>
        <v>85059603</v>
      </c>
    </row>
    <row r="36" spans="1:13" ht="15" customHeight="1">
      <c r="A36" s="10" t="s">
        <v>70</v>
      </c>
      <c r="B36" s="60">
        <v>3982000</v>
      </c>
      <c r="C36" s="61"/>
      <c r="D36" s="27">
        <f>'Attach B-Adj to Base GF'!O36</f>
        <v>96300</v>
      </c>
      <c r="E36" s="27"/>
      <c r="F36" s="27">
        <f>'Attach C-Prelim New GF'!Q34</f>
        <v>76000</v>
      </c>
      <c r="G36" s="27"/>
      <c r="H36" s="27">
        <f t="shared" si="2"/>
        <v>4154300</v>
      </c>
      <c r="I36" s="65"/>
      <c r="M36" s="72">
        <f t="shared" si="3"/>
        <v>4154300</v>
      </c>
    </row>
    <row r="37" spans="1:13" ht="15" customHeight="1">
      <c r="A37" s="10" t="s">
        <v>25</v>
      </c>
      <c r="B37" s="60">
        <v>34800</v>
      </c>
      <c r="C37" s="54"/>
      <c r="D37" s="8"/>
      <c r="E37" s="27"/>
      <c r="F37" s="27"/>
      <c r="G37" s="27"/>
      <c r="H37" s="27">
        <f t="shared" si="2"/>
        <v>34800</v>
      </c>
      <c r="I37" s="65"/>
      <c r="K37" s="10">
        <f>'Attach D-net-tuition-rev'!P36</f>
        <v>639700</v>
      </c>
      <c r="M37" s="72">
        <f t="shared" si="3"/>
        <v>674500</v>
      </c>
    </row>
    <row r="38" spans="1:13" ht="15" customHeight="1">
      <c r="A38" s="10" t="s">
        <v>26</v>
      </c>
      <c r="B38" s="60">
        <v>201971276</v>
      </c>
      <c r="C38" s="54"/>
      <c r="D38" s="27">
        <f>'Attach B-Adj to Base GF'!O37</f>
        <v>-84707400</v>
      </c>
      <c r="E38" s="61"/>
      <c r="F38" s="27">
        <f>'Attach C-Prelim New GF'!Q35</f>
        <v>7000000</v>
      </c>
      <c r="G38" s="27"/>
      <c r="H38" s="27">
        <f t="shared" si="2"/>
        <v>124263876</v>
      </c>
      <c r="I38" s="65"/>
      <c r="M38" s="72">
        <f t="shared" si="3"/>
        <v>124263876</v>
      </c>
    </row>
    <row r="39" spans="1:13" ht="15" customHeight="1">
      <c r="A39" s="10" t="s">
        <v>33</v>
      </c>
      <c r="B39" s="60">
        <v>303944000</v>
      </c>
      <c r="C39" s="54"/>
      <c r="D39" s="8"/>
      <c r="E39" s="27"/>
      <c r="F39" s="27">
        <f>'Attach C-Prelim New GF'!Q36</f>
        <v>7865000</v>
      </c>
      <c r="G39" s="27"/>
      <c r="H39" s="27">
        <f t="shared" si="2"/>
        <v>311809000</v>
      </c>
      <c r="I39" s="65"/>
      <c r="M39" s="72">
        <f t="shared" si="3"/>
        <v>311809000</v>
      </c>
    </row>
    <row r="40" spans="2:13" ht="8.25" customHeight="1">
      <c r="B40" s="79"/>
      <c r="C40" s="74"/>
      <c r="D40" s="73"/>
      <c r="E40" s="73"/>
      <c r="F40" s="73"/>
      <c r="G40" s="73"/>
      <c r="H40" s="27"/>
      <c r="I40" s="80"/>
      <c r="M40" s="69"/>
    </row>
    <row r="41" spans="1:13" s="28" customFormat="1" ht="15" customHeight="1" thickBot="1">
      <c r="A41" s="6" t="s">
        <v>27</v>
      </c>
      <c r="B41" s="83">
        <f>SUM(B32:B39)</f>
        <v>2987063000.16</v>
      </c>
      <c r="C41" s="84"/>
      <c r="D41" s="85">
        <f>SUM(D32:D39)</f>
        <v>20471000</v>
      </c>
      <c r="E41" s="85"/>
      <c r="F41" s="85">
        <f>SUM(F32:F39)</f>
        <v>161891000</v>
      </c>
      <c r="G41" s="85"/>
      <c r="H41" s="6">
        <f>SUM(H32:H39)</f>
        <v>3169425000.16</v>
      </c>
      <c r="I41" s="6"/>
      <c r="J41" s="90"/>
      <c r="K41" s="6">
        <f>SUM(K32:K39)</f>
        <v>2198246700</v>
      </c>
      <c r="L41" s="35"/>
      <c r="M41" s="71">
        <f>SUM(M32:M39)</f>
        <v>5367671700.16</v>
      </c>
    </row>
    <row r="43" spans="1:13" ht="15" customHeight="1">
      <c r="A43" s="29" t="s">
        <v>80</v>
      </c>
      <c r="H43" s="27"/>
      <c r="I43" s="27"/>
      <c r="J43" s="27"/>
      <c r="K43" s="27"/>
      <c r="L43" s="27"/>
      <c r="M43" s="27"/>
    </row>
    <row r="44" spans="1:15" ht="30" customHeight="1">
      <c r="A44" s="124" t="s">
        <v>72</v>
      </c>
      <c r="B44" s="124"/>
      <c r="C44" s="124"/>
      <c r="D44" s="124"/>
      <c r="E44" s="124"/>
      <c r="F44" s="124"/>
      <c r="G44" s="124"/>
      <c r="H44" s="124"/>
      <c r="I44" s="124"/>
      <c r="J44" s="124"/>
      <c r="K44" s="124"/>
      <c r="L44" s="124"/>
      <c r="M44" s="124"/>
      <c r="O44" s="28"/>
    </row>
    <row r="45" spans="8:13" ht="15">
      <c r="H45" s="27"/>
      <c r="I45" s="27"/>
      <c r="J45" s="27"/>
      <c r="K45" s="27"/>
      <c r="L45" s="27"/>
      <c r="M45" s="27"/>
    </row>
    <row r="46" spans="8:13" ht="15">
      <c r="H46" s="27"/>
      <c r="I46" s="27"/>
      <c r="J46" s="27"/>
      <c r="K46" s="27"/>
      <c r="L46" s="27"/>
      <c r="M46" s="27"/>
    </row>
    <row r="47" spans="8:13" ht="15">
      <c r="H47" s="27"/>
      <c r="I47" s="27"/>
      <c r="J47" s="27"/>
      <c r="K47" s="27"/>
      <c r="L47" s="27"/>
      <c r="M47" s="27"/>
    </row>
    <row r="48" spans="8:13" ht="15">
      <c r="H48" s="27"/>
      <c r="I48" s="27"/>
      <c r="J48" s="27"/>
      <c r="K48" s="27"/>
      <c r="L48" s="27"/>
      <c r="M48" s="27"/>
    </row>
  </sheetData>
  <sheetProtection/>
  <mergeCells count="2">
    <mergeCell ref="B5:B6"/>
    <mergeCell ref="A44:M44"/>
  </mergeCells>
  <printOptions horizontalCentered="1"/>
  <pageMargins left="0.45" right="0.45" top="0.5" bottom="0.5" header="0.3" footer="0.3"/>
  <pageSetup fitToHeight="1" fitToWidth="1" horizontalDpi="600" verticalDpi="600" orientation="landscape" scale="76"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Q41"/>
  <sheetViews>
    <sheetView zoomScalePageLayoutView="0" workbookViewId="0" topLeftCell="A1">
      <pane xSplit="1" ySplit="7" topLeftCell="B8" activePane="bottomRight" state="frozen"/>
      <selection pane="topLeft" activeCell="B9" sqref="B9"/>
      <selection pane="topRight" activeCell="B9" sqref="B9"/>
      <selection pane="bottomLeft" activeCell="B9" sqref="B9"/>
      <selection pane="bottomRight" activeCell="G37" sqref="G37"/>
    </sheetView>
  </sheetViews>
  <sheetFormatPr defaultColWidth="8.8515625" defaultRowHeight="15"/>
  <cols>
    <col min="1" max="1" width="40.7109375" style="10" bestFit="1" customWidth="1"/>
    <col min="2" max="2" width="2.7109375" style="10" customWidth="1"/>
    <col min="3" max="3" width="11.7109375" style="26" bestFit="1" customWidth="1"/>
    <col min="4" max="5" width="2.7109375" style="26" customWidth="1"/>
    <col min="6" max="6" width="1.7109375" style="26" customWidth="1"/>
    <col min="7" max="7" width="11.7109375" style="26" customWidth="1"/>
    <col min="8" max="8" width="1.7109375" style="26" customWidth="1"/>
    <col min="9" max="10" width="2.7109375" style="26" customWidth="1"/>
    <col min="11" max="11" width="11.7109375" style="10" bestFit="1" customWidth="1"/>
    <col min="12" max="14" width="2.7109375" style="10" customWidth="1"/>
    <col min="15" max="15" width="13.28125" style="10" bestFit="1" customWidth="1"/>
    <col min="16" max="16" width="2.7109375" style="10" customWidth="1"/>
    <col min="17" max="17" width="13.421875" style="27" customWidth="1"/>
    <col min="18" max="16384" width="8.8515625" style="10" customWidth="1"/>
  </cols>
  <sheetData>
    <row r="1" spans="1:2" ht="18.75">
      <c r="A1" s="2" t="s">
        <v>52</v>
      </c>
      <c r="B1" s="2"/>
    </row>
    <row r="2" spans="1:2" ht="18" customHeight="1">
      <c r="A2" s="2" t="s">
        <v>76</v>
      </c>
      <c r="B2" s="2"/>
    </row>
    <row r="3" spans="1:2" ht="18" customHeight="1">
      <c r="A3" s="2"/>
      <c r="B3" s="2"/>
    </row>
    <row r="4" spans="3:15" ht="15">
      <c r="C4" s="26">
        <v>-1</v>
      </c>
      <c r="G4" s="26">
        <v>-2</v>
      </c>
      <c r="K4" s="26">
        <v>-3</v>
      </c>
      <c r="L4" s="26"/>
      <c r="M4" s="26"/>
      <c r="O4" s="26">
        <v>-4</v>
      </c>
    </row>
    <row r="5" spans="1:16" ht="60.75" customHeight="1" thickBot="1">
      <c r="A5" s="9"/>
      <c r="B5" s="125" t="s">
        <v>37</v>
      </c>
      <c r="C5" s="125"/>
      <c r="D5" s="125"/>
      <c r="E5" s="100"/>
      <c r="F5" s="127" t="s">
        <v>86</v>
      </c>
      <c r="G5" s="127"/>
      <c r="H5" s="127"/>
      <c r="I5" s="121"/>
      <c r="J5" s="127" t="s">
        <v>85</v>
      </c>
      <c r="K5" s="127"/>
      <c r="L5" s="127"/>
      <c r="M5" s="101"/>
      <c r="N5" s="125" t="s">
        <v>51</v>
      </c>
      <c r="O5" s="125"/>
      <c r="P5" s="125"/>
    </row>
    <row r="6" spans="1:15" ht="24.75">
      <c r="A6" s="9"/>
      <c r="B6" s="9"/>
      <c r="C6" s="40"/>
      <c r="D6" s="40"/>
      <c r="E6" s="40"/>
      <c r="F6" s="40"/>
      <c r="G6" s="40"/>
      <c r="H6" s="40"/>
      <c r="I6" s="40"/>
      <c r="J6" s="40"/>
      <c r="K6" s="11"/>
      <c r="L6" s="11"/>
      <c r="M6" s="11"/>
      <c r="N6" s="11"/>
      <c r="O6" s="25" t="s">
        <v>35</v>
      </c>
    </row>
    <row r="7" spans="1:15" ht="6" customHeight="1">
      <c r="A7" s="9"/>
      <c r="B7" s="9"/>
      <c r="C7" s="11"/>
      <c r="D7" s="11"/>
      <c r="E7" s="11"/>
      <c r="F7" s="11"/>
      <c r="G7" s="11"/>
      <c r="H7" s="11"/>
      <c r="I7" s="11"/>
      <c r="J7" s="11"/>
      <c r="K7" s="11"/>
      <c r="L7" s="11"/>
      <c r="M7" s="11"/>
      <c r="N7" s="11"/>
      <c r="O7" s="14"/>
    </row>
    <row r="8" spans="1:17" ht="15" customHeight="1">
      <c r="A8" s="10" t="s">
        <v>0</v>
      </c>
      <c r="C8" s="45">
        <v>411000</v>
      </c>
      <c r="D8" s="45"/>
      <c r="E8" s="45"/>
      <c r="F8" s="45"/>
      <c r="G8" s="45">
        <v>577000</v>
      </c>
      <c r="H8" s="45"/>
      <c r="I8" s="45"/>
      <c r="J8" s="45"/>
      <c r="K8" s="45"/>
      <c r="L8" s="45"/>
      <c r="M8" s="45"/>
      <c r="N8" s="45"/>
      <c r="O8" s="45">
        <f aca="true" t="shared" si="0" ref="O8:O30">SUM(C8:M8)</f>
        <v>988000</v>
      </c>
      <c r="Q8" s="43"/>
    </row>
    <row r="9" spans="1:15" ht="15" customHeight="1">
      <c r="A9" s="10" t="s">
        <v>1</v>
      </c>
      <c r="C9" s="46">
        <v>378000</v>
      </c>
      <c r="D9" s="46"/>
      <c r="E9" s="46"/>
      <c r="F9" s="46"/>
      <c r="G9" s="46">
        <v>482000</v>
      </c>
      <c r="H9" s="46"/>
      <c r="I9" s="46"/>
      <c r="J9" s="46"/>
      <c r="K9" s="46"/>
      <c r="L9" s="46"/>
      <c r="M9" s="46"/>
      <c r="N9" s="46"/>
      <c r="O9" s="46">
        <f t="shared" si="0"/>
        <v>860000</v>
      </c>
    </row>
    <row r="10" spans="1:15" ht="15" customHeight="1">
      <c r="A10" s="10" t="s">
        <v>2</v>
      </c>
      <c r="C10" s="46">
        <v>784000</v>
      </c>
      <c r="D10" s="46"/>
      <c r="E10" s="46"/>
      <c r="F10" s="46"/>
      <c r="G10" s="46">
        <v>1335000</v>
      </c>
      <c r="H10" s="46"/>
      <c r="I10" s="46"/>
      <c r="J10" s="46"/>
      <c r="K10" s="46"/>
      <c r="L10" s="46"/>
      <c r="M10" s="46"/>
      <c r="N10" s="46"/>
      <c r="O10" s="46">
        <f t="shared" si="0"/>
        <v>2119000</v>
      </c>
    </row>
    <row r="11" spans="1:15" ht="15" customHeight="1">
      <c r="A11" s="10" t="s">
        <v>3</v>
      </c>
      <c r="C11" s="46">
        <v>525000</v>
      </c>
      <c r="D11" s="46"/>
      <c r="E11" s="46"/>
      <c r="F11" s="46"/>
      <c r="G11" s="46">
        <v>885000</v>
      </c>
      <c r="H11" s="46"/>
      <c r="I11" s="46"/>
      <c r="J11" s="46"/>
      <c r="K11" s="46"/>
      <c r="L11" s="46"/>
      <c r="M11" s="46"/>
      <c r="N11" s="46"/>
      <c r="O11" s="46">
        <f t="shared" si="0"/>
        <v>1410000</v>
      </c>
    </row>
    <row r="12" spans="1:15" ht="15" customHeight="1">
      <c r="A12" s="10" t="s">
        <v>4</v>
      </c>
      <c r="C12" s="46">
        <v>696000</v>
      </c>
      <c r="D12" s="46"/>
      <c r="E12" s="46"/>
      <c r="F12" s="46"/>
      <c r="G12" s="46">
        <v>985000</v>
      </c>
      <c r="H12" s="46"/>
      <c r="I12" s="46"/>
      <c r="J12" s="46"/>
      <c r="K12" s="46"/>
      <c r="L12" s="46"/>
      <c r="M12" s="46"/>
      <c r="N12" s="46"/>
      <c r="O12" s="46">
        <f t="shared" si="0"/>
        <v>1681000</v>
      </c>
    </row>
    <row r="13" spans="1:15" ht="15" customHeight="1">
      <c r="A13" s="10" t="s">
        <v>5</v>
      </c>
      <c r="C13" s="46">
        <v>925000</v>
      </c>
      <c r="D13" s="46"/>
      <c r="E13" s="46"/>
      <c r="F13" s="46"/>
      <c r="G13" s="46">
        <v>1774000</v>
      </c>
      <c r="H13" s="46"/>
      <c r="I13" s="46"/>
      <c r="J13" s="46"/>
      <c r="K13" s="46"/>
      <c r="L13" s="46"/>
      <c r="M13" s="46"/>
      <c r="N13" s="46"/>
      <c r="O13" s="46">
        <f t="shared" si="0"/>
        <v>2699000</v>
      </c>
    </row>
    <row r="14" spans="1:15" ht="15" customHeight="1">
      <c r="A14" s="10" t="s">
        <v>6</v>
      </c>
      <c r="C14" s="46">
        <v>1435000</v>
      </c>
      <c r="D14" s="46"/>
      <c r="E14" s="46"/>
      <c r="F14" s="46"/>
      <c r="G14" s="46">
        <v>2647000</v>
      </c>
      <c r="H14" s="46"/>
      <c r="I14" s="46"/>
      <c r="J14" s="46"/>
      <c r="K14" s="46"/>
      <c r="L14" s="46"/>
      <c r="M14" s="46"/>
      <c r="N14" s="46"/>
      <c r="O14" s="46">
        <f t="shared" si="0"/>
        <v>4082000</v>
      </c>
    </row>
    <row r="15" spans="1:15" ht="15" customHeight="1">
      <c r="A15" s="10" t="s">
        <v>7</v>
      </c>
      <c r="C15" s="46">
        <v>523000</v>
      </c>
      <c r="D15" s="46"/>
      <c r="E15" s="46"/>
      <c r="F15" s="46"/>
      <c r="G15" s="46">
        <v>696000</v>
      </c>
      <c r="H15" s="46"/>
      <c r="I15" s="46"/>
      <c r="J15" s="46"/>
      <c r="K15" s="46"/>
      <c r="L15" s="46"/>
      <c r="M15" s="46"/>
      <c r="N15" s="46"/>
      <c r="O15" s="46">
        <f t="shared" si="0"/>
        <v>1219000</v>
      </c>
    </row>
    <row r="16" spans="1:15" ht="15" customHeight="1">
      <c r="A16" s="10" t="s">
        <v>8</v>
      </c>
      <c r="C16" s="46">
        <v>1527000</v>
      </c>
      <c r="D16" s="46"/>
      <c r="E16" s="46"/>
      <c r="F16" s="46"/>
      <c r="G16" s="46">
        <v>2650000</v>
      </c>
      <c r="H16" s="46"/>
      <c r="I16" s="46"/>
      <c r="J16" s="46"/>
      <c r="K16" s="45">
        <v>115000</v>
      </c>
      <c r="L16" s="45"/>
      <c r="M16" s="46"/>
      <c r="N16" s="46"/>
      <c r="O16" s="46">
        <f t="shared" si="0"/>
        <v>4292000</v>
      </c>
    </row>
    <row r="17" spans="1:15" ht="15" customHeight="1">
      <c r="A17" s="10" t="s">
        <v>9</v>
      </c>
      <c r="C17" s="46">
        <v>890000</v>
      </c>
      <c r="D17" s="46"/>
      <c r="E17" s="46"/>
      <c r="F17" s="46"/>
      <c r="G17" s="46">
        <v>1710000</v>
      </c>
      <c r="H17" s="46"/>
      <c r="I17" s="46"/>
      <c r="J17" s="46"/>
      <c r="K17" s="46"/>
      <c r="L17" s="46"/>
      <c r="M17" s="46"/>
      <c r="N17" s="46"/>
      <c r="O17" s="46">
        <f t="shared" si="0"/>
        <v>2600000</v>
      </c>
    </row>
    <row r="18" spans="1:15" ht="15" customHeight="1">
      <c r="A18" s="10" t="s">
        <v>10</v>
      </c>
      <c r="C18" s="46">
        <v>146000</v>
      </c>
      <c r="D18" s="46"/>
      <c r="E18" s="46"/>
      <c r="F18" s="46"/>
      <c r="G18" s="46">
        <v>164000</v>
      </c>
      <c r="H18" s="46"/>
      <c r="I18" s="46"/>
      <c r="J18" s="46"/>
      <c r="K18" s="46">
        <v>345500</v>
      </c>
      <c r="L18" s="46"/>
      <c r="M18" s="46"/>
      <c r="N18" s="46"/>
      <c r="O18" s="46">
        <f t="shared" si="0"/>
        <v>655500</v>
      </c>
    </row>
    <row r="19" spans="1:15" ht="15" customHeight="1">
      <c r="A19" s="10" t="s">
        <v>11</v>
      </c>
      <c r="C19" s="46">
        <v>364000</v>
      </c>
      <c r="D19" s="46"/>
      <c r="E19" s="46"/>
      <c r="F19" s="46"/>
      <c r="G19" s="46">
        <v>524000</v>
      </c>
      <c r="H19" s="46"/>
      <c r="I19" s="46"/>
      <c r="J19" s="46"/>
      <c r="K19" s="46"/>
      <c r="L19" s="46"/>
      <c r="M19" s="46"/>
      <c r="N19" s="46"/>
      <c r="O19" s="46">
        <f t="shared" si="0"/>
        <v>888000</v>
      </c>
    </row>
    <row r="20" spans="1:15" ht="15" customHeight="1">
      <c r="A20" s="10" t="s">
        <v>12</v>
      </c>
      <c r="C20" s="46">
        <v>1491000</v>
      </c>
      <c r="D20" s="46"/>
      <c r="E20" s="46"/>
      <c r="F20" s="46"/>
      <c r="G20" s="46">
        <v>2577000</v>
      </c>
      <c r="H20" s="46"/>
      <c r="I20" s="46"/>
      <c r="J20" s="46"/>
      <c r="K20" s="46"/>
      <c r="L20" s="46"/>
      <c r="M20" s="46"/>
      <c r="N20" s="46"/>
      <c r="O20" s="46">
        <f t="shared" si="0"/>
        <v>4068000</v>
      </c>
    </row>
    <row r="21" spans="1:15" ht="15" customHeight="1">
      <c r="A21" s="10" t="s">
        <v>13</v>
      </c>
      <c r="C21" s="46">
        <v>966000</v>
      </c>
      <c r="D21" s="46"/>
      <c r="E21" s="46"/>
      <c r="F21" s="46"/>
      <c r="G21" s="46">
        <v>1732000</v>
      </c>
      <c r="H21" s="46"/>
      <c r="I21" s="46"/>
      <c r="J21" s="46"/>
      <c r="K21" s="46"/>
      <c r="L21" s="46"/>
      <c r="M21" s="46"/>
      <c r="N21" s="46"/>
      <c r="O21" s="46">
        <f t="shared" si="0"/>
        <v>2698000</v>
      </c>
    </row>
    <row r="22" spans="1:15" ht="15" customHeight="1">
      <c r="A22" s="10" t="s">
        <v>14</v>
      </c>
      <c r="C22" s="46">
        <f>1116000-7000</f>
        <v>1109000</v>
      </c>
      <c r="D22" s="46"/>
      <c r="E22" s="46"/>
      <c r="F22" s="46"/>
      <c r="G22" s="46">
        <v>1942000</v>
      </c>
      <c r="H22" s="46"/>
      <c r="I22" s="46"/>
      <c r="J22" s="46"/>
      <c r="K22" s="46">
        <f>-89300+21000</f>
        <v>-68300</v>
      </c>
      <c r="L22" s="46"/>
      <c r="M22" s="46"/>
      <c r="N22" s="46"/>
      <c r="O22" s="46">
        <f t="shared" si="0"/>
        <v>2982700</v>
      </c>
    </row>
    <row r="23" spans="1:15" ht="15" customHeight="1">
      <c r="A23" s="10" t="s">
        <v>15</v>
      </c>
      <c r="C23" s="46">
        <v>797000</v>
      </c>
      <c r="D23" s="46"/>
      <c r="E23" s="46"/>
      <c r="F23" s="46"/>
      <c r="G23" s="46">
        <v>1268000</v>
      </c>
      <c r="H23" s="46"/>
      <c r="I23" s="46"/>
      <c r="J23" s="46"/>
      <c r="K23" s="46"/>
      <c r="L23" s="46"/>
      <c r="M23" s="46"/>
      <c r="N23" s="46"/>
      <c r="O23" s="46">
        <f t="shared" si="0"/>
        <v>2065000</v>
      </c>
    </row>
    <row r="24" spans="1:15" ht="15" customHeight="1">
      <c r="A24" s="10" t="s">
        <v>16</v>
      </c>
      <c r="C24" s="46">
        <v>1505000</v>
      </c>
      <c r="D24" s="46"/>
      <c r="E24" s="46"/>
      <c r="F24" s="46"/>
      <c r="G24" s="46">
        <v>2424000</v>
      </c>
      <c r="H24" s="46"/>
      <c r="I24" s="46"/>
      <c r="J24" s="46"/>
      <c r="K24" s="46"/>
      <c r="L24" s="46"/>
      <c r="M24" s="46"/>
      <c r="N24" s="46"/>
      <c r="O24" s="46">
        <f t="shared" si="0"/>
        <v>3929000</v>
      </c>
    </row>
    <row r="25" spans="1:15" ht="15" customHeight="1">
      <c r="A25" s="10" t="s">
        <v>17</v>
      </c>
      <c r="C25" s="46">
        <v>1448000</v>
      </c>
      <c r="D25" s="46"/>
      <c r="E25" s="46"/>
      <c r="F25" s="46"/>
      <c r="G25" s="46">
        <v>2224000</v>
      </c>
      <c r="H25" s="46"/>
      <c r="I25" s="46"/>
      <c r="J25" s="46"/>
      <c r="K25" s="46"/>
      <c r="L25" s="46"/>
      <c r="M25" s="46"/>
      <c r="N25" s="46"/>
      <c r="O25" s="46">
        <f t="shared" si="0"/>
        <v>3672000</v>
      </c>
    </row>
    <row r="26" spans="1:15" ht="15" customHeight="1">
      <c r="A26" s="10" t="s">
        <v>18</v>
      </c>
      <c r="C26" s="46">
        <v>1371000</v>
      </c>
      <c r="D26" s="46"/>
      <c r="E26" s="46"/>
      <c r="F26" s="46"/>
      <c r="G26" s="46">
        <v>2247000</v>
      </c>
      <c r="H26" s="46"/>
      <c r="I26" s="46"/>
      <c r="J26" s="46"/>
      <c r="K26" s="46"/>
      <c r="L26" s="46"/>
      <c r="M26" s="46"/>
      <c r="N26" s="46"/>
      <c r="O26" s="46">
        <f t="shared" si="0"/>
        <v>3618000</v>
      </c>
    </row>
    <row r="27" spans="1:15" ht="15" customHeight="1">
      <c r="A27" s="10" t="s">
        <v>19</v>
      </c>
      <c r="C27" s="46">
        <v>1217000</v>
      </c>
      <c r="D27" s="46"/>
      <c r="E27" s="46"/>
      <c r="F27" s="46"/>
      <c r="G27" s="46">
        <v>1975000</v>
      </c>
      <c r="H27" s="46"/>
      <c r="I27" s="46"/>
      <c r="J27" s="46"/>
      <c r="K27" s="46"/>
      <c r="L27" s="46"/>
      <c r="M27" s="46"/>
      <c r="N27" s="46"/>
      <c r="O27" s="46">
        <f t="shared" si="0"/>
        <v>3192000</v>
      </c>
    </row>
    <row r="28" spans="1:15" ht="15" customHeight="1">
      <c r="A28" s="10" t="s">
        <v>20</v>
      </c>
      <c r="C28" s="46">
        <v>558000</v>
      </c>
      <c r="D28" s="46"/>
      <c r="E28" s="46"/>
      <c r="F28" s="46"/>
      <c r="G28" s="46">
        <v>797000</v>
      </c>
      <c r="H28" s="46"/>
      <c r="I28" s="46"/>
      <c r="J28" s="46"/>
      <c r="K28" s="46"/>
      <c r="L28" s="46"/>
      <c r="M28" s="46"/>
      <c r="N28" s="46"/>
      <c r="O28" s="46">
        <f t="shared" si="0"/>
        <v>1355000</v>
      </c>
    </row>
    <row r="29" spans="1:15" ht="15" customHeight="1">
      <c r="A29" s="10" t="s">
        <v>21</v>
      </c>
      <c r="C29" s="46">
        <v>547000</v>
      </c>
      <c r="D29" s="46"/>
      <c r="E29" s="46"/>
      <c r="F29" s="46"/>
      <c r="G29" s="46">
        <v>695000</v>
      </c>
      <c r="H29" s="46"/>
      <c r="I29" s="46"/>
      <c r="J29" s="46"/>
      <c r="K29" s="46"/>
      <c r="L29" s="46"/>
      <c r="M29" s="46"/>
      <c r="N29" s="46"/>
      <c r="O29" s="46">
        <f t="shared" si="0"/>
        <v>1242000</v>
      </c>
    </row>
    <row r="30" spans="1:15" ht="15" customHeight="1">
      <c r="A30" s="10" t="s">
        <v>22</v>
      </c>
      <c r="C30" s="46">
        <v>426000</v>
      </c>
      <c r="D30" s="46"/>
      <c r="E30" s="46"/>
      <c r="F30" s="46"/>
      <c r="G30" s="46">
        <v>698000</v>
      </c>
      <c r="H30" s="46"/>
      <c r="I30" s="46"/>
      <c r="J30" s="46"/>
      <c r="K30" s="46"/>
      <c r="L30" s="46"/>
      <c r="M30" s="46"/>
      <c r="N30" s="46"/>
      <c r="O30" s="46">
        <f t="shared" si="0"/>
        <v>1124000</v>
      </c>
    </row>
    <row r="31" spans="3:15" ht="6" customHeight="1">
      <c r="C31" s="46"/>
      <c r="D31" s="46"/>
      <c r="E31" s="46"/>
      <c r="F31" s="46"/>
      <c r="G31" s="46"/>
      <c r="H31" s="46"/>
      <c r="I31" s="46"/>
      <c r="J31" s="46"/>
      <c r="K31" s="46"/>
      <c r="L31" s="46"/>
      <c r="M31" s="46"/>
      <c r="N31" s="46"/>
      <c r="O31" s="46"/>
    </row>
    <row r="32" spans="1:15" ht="15" customHeight="1">
      <c r="A32" s="4" t="s">
        <v>23</v>
      </c>
      <c r="B32" s="4"/>
      <c r="C32" s="47">
        <f>SUM(C8:C31)</f>
        <v>20039000</v>
      </c>
      <c r="D32" s="47"/>
      <c r="E32" s="47"/>
      <c r="F32" s="47"/>
      <c r="G32" s="47">
        <f>SUM(G8:G31)</f>
        <v>33008000</v>
      </c>
      <c r="H32" s="47"/>
      <c r="I32" s="47"/>
      <c r="J32" s="47"/>
      <c r="K32" s="47">
        <f>SUM(K8:K30)</f>
        <v>392200</v>
      </c>
      <c r="L32" s="47"/>
      <c r="M32" s="47"/>
      <c r="N32" s="47"/>
      <c r="O32" s="48">
        <f>SUM(O8:O30)</f>
        <v>53439200</v>
      </c>
    </row>
    <row r="33" spans="3:15" ht="6" customHeight="1">
      <c r="C33" s="46"/>
      <c r="D33" s="46"/>
      <c r="E33" s="46"/>
      <c r="F33" s="46"/>
      <c r="G33" s="46"/>
      <c r="H33" s="46"/>
      <c r="I33" s="46"/>
      <c r="J33" s="46"/>
      <c r="K33" s="46"/>
      <c r="L33" s="46"/>
      <c r="M33" s="46"/>
      <c r="N33" s="46"/>
      <c r="O33" s="46"/>
    </row>
    <row r="34" spans="1:15" ht="15" customHeight="1">
      <c r="A34" s="10" t="s">
        <v>24</v>
      </c>
      <c r="C34" s="46">
        <v>425000</v>
      </c>
      <c r="D34" s="46"/>
      <c r="E34" s="46"/>
      <c r="F34" s="46"/>
      <c r="G34" s="122"/>
      <c r="H34" s="46"/>
      <c r="I34" s="46"/>
      <c r="J34" s="46"/>
      <c r="K34" s="46">
        <f>ROUND((3984500),-2)</f>
        <v>3984500</v>
      </c>
      <c r="L34" s="46"/>
      <c r="M34" s="46"/>
      <c r="N34" s="46"/>
      <c r="O34" s="46">
        <f>SUM(C34:M34)</f>
        <v>4409500</v>
      </c>
    </row>
    <row r="35" spans="1:15" ht="15" customHeight="1">
      <c r="A35" s="10" t="s">
        <v>64</v>
      </c>
      <c r="C35" s="46"/>
      <c r="D35" s="46"/>
      <c r="E35" s="46"/>
      <c r="F35" s="46"/>
      <c r="H35" s="46"/>
      <c r="I35" s="46"/>
      <c r="J35" s="46"/>
      <c r="K35" s="46">
        <f>ROUND((47233400),-2)</f>
        <v>47233400</v>
      </c>
      <c r="L35" s="46"/>
      <c r="M35" s="46"/>
      <c r="N35" s="46"/>
      <c r="O35" s="46">
        <f>SUM(C35:M35)</f>
        <v>47233400</v>
      </c>
    </row>
    <row r="36" spans="1:15" ht="15" customHeight="1">
      <c r="A36" s="10" t="s">
        <v>41</v>
      </c>
      <c r="C36" s="46">
        <v>7000</v>
      </c>
      <c r="D36" s="46"/>
      <c r="E36" s="46"/>
      <c r="F36" s="46"/>
      <c r="G36" s="46"/>
      <c r="H36" s="46"/>
      <c r="I36" s="46"/>
      <c r="J36" s="46"/>
      <c r="K36" s="46">
        <f>21000+68300</f>
        <v>89300</v>
      </c>
      <c r="L36" s="46"/>
      <c r="M36" s="46"/>
      <c r="N36" s="46"/>
      <c r="O36" s="46">
        <f>SUM(C36:M36)</f>
        <v>96300</v>
      </c>
    </row>
    <row r="37" spans="1:15" ht="15" customHeight="1">
      <c r="A37" s="10" t="s">
        <v>26</v>
      </c>
      <c r="C37" s="46"/>
      <c r="D37" s="46"/>
      <c r="E37" s="46"/>
      <c r="F37" s="46"/>
      <c r="G37" s="46">
        <f>-33008000</f>
        <v>-33008000</v>
      </c>
      <c r="H37" s="46"/>
      <c r="I37" s="46"/>
      <c r="J37" s="46"/>
      <c r="K37" s="46">
        <f>-3984500-47233400-345500-21000-115000</f>
        <v>-51699400</v>
      </c>
      <c r="L37" s="46"/>
      <c r="M37" s="46"/>
      <c r="N37" s="46"/>
      <c r="O37" s="46">
        <f>SUM(C37:M37)</f>
        <v>-84707400</v>
      </c>
    </row>
    <row r="38" spans="3:15" ht="9" customHeight="1">
      <c r="C38" s="46"/>
      <c r="D38" s="46"/>
      <c r="E38" s="46"/>
      <c r="F38" s="46"/>
      <c r="G38" s="46"/>
      <c r="H38" s="46"/>
      <c r="I38" s="46"/>
      <c r="J38" s="46"/>
      <c r="K38" s="46"/>
      <c r="L38" s="46"/>
      <c r="M38" s="46"/>
      <c r="N38" s="46"/>
      <c r="O38" s="46"/>
    </row>
    <row r="39" spans="1:15" ht="15" customHeight="1" thickBot="1">
      <c r="A39" s="6" t="s">
        <v>27</v>
      </c>
      <c r="B39" s="3"/>
      <c r="C39" s="49">
        <f>SUM(C32:C37)</f>
        <v>20471000</v>
      </c>
      <c r="D39" s="49"/>
      <c r="E39" s="49"/>
      <c r="F39" s="49"/>
      <c r="G39" s="49">
        <f>SUM(G32:G37)</f>
        <v>0</v>
      </c>
      <c r="H39" s="49"/>
      <c r="I39" s="49"/>
      <c r="J39" s="49"/>
      <c r="K39" s="49">
        <f>SUM(K32:K37)</f>
        <v>0</v>
      </c>
      <c r="L39" s="49"/>
      <c r="M39" s="49"/>
      <c r="N39" s="49"/>
      <c r="O39" s="49">
        <f>SUM(O32:O38)</f>
        <v>20471000</v>
      </c>
    </row>
    <row r="40" ht="14.25" customHeight="1">
      <c r="B40" s="52"/>
    </row>
    <row r="41" spans="1:16" ht="45" customHeight="1">
      <c r="A41" s="126" t="s">
        <v>87</v>
      </c>
      <c r="B41" s="126"/>
      <c r="C41" s="126"/>
      <c r="D41" s="126"/>
      <c r="E41" s="126"/>
      <c r="F41" s="126"/>
      <c r="G41" s="126"/>
      <c r="H41" s="126"/>
      <c r="I41" s="126"/>
      <c r="J41" s="126"/>
      <c r="K41" s="126"/>
      <c r="L41" s="126"/>
      <c r="M41" s="126"/>
      <c r="N41" s="126"/>
      <c r="O41" s="126"/>
      <c r="P41" s="126"/>
    </row>
  </sheetData>
  <sheetProtection/>
  <mergeCells count="5">
    <mergeCell ref="B5:D5"/>
    <mergeCell ref="N5:P5"/>
    <mergeCell ref="A41:P41"/>
    <mergeCell ref="F5:H5"/>
    <mergeCell ref="J5:L5"/>
  </mergeCells>
  <printOptions horizontalCentered="1"/>
  <pageMargins left="0.45" right="0.45" top="0.5" bottom="0.5" header="0.3" footer="0.3"/>
  <pageSetup fitToHeight="1" fitToWidth="1" horizontalDpi="600" verticalDpi="600" orientation="landscape" scale="80"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S46"/>
  <sheetViews>
    <sheetView zoomScalePageLayoutView="0" workbookViewId="0" topLeftCell="A1">
      <pane xSplit="1" ySplit="6" topLeftCell="B7" activePane="bottomRight" state="frozen"/>
      <selection pane="topLeft" activeCell="B9" sqref="B9"/>
      <selection pane="topRight" activeCell="B9" sqref="B9"/>
      <selection pane="bottomLeft" activeCell="B9" sqref="B9"/>
      <selection pane="bottomRight" activeCell="T8" sqref="T8"/>
    </sheetView>
  </sheetViews>
  <sheetFormatPr defaultColWidth="8.8515625" defaultRowHeight="15"/>
  <cols>
    <col min="1" max="1" width="34.00390625" style="29" customWidth="1"/>
    <col min="2" max="2" width="2.7109375" style="29" customWidth="1"/>
    <col min="3" max="3" width="11.7109375" style="29" bestFit="1" customWidth="1"/>
    <col min="4" max="4" width="10.7109375" style="29" bestFit="1" customWidth="1"/>
    <col min="5" max="5" width="11.7109375" style="29" bestFit="1" customWidth="1"/>
    <col min="6" max="6" width="2.7109375" style="29" customWidth="1"/>
    <col min="7" max="7" width="1.7109375" style="29" customWidth="1"/>
    <col min="8" max="8" width="13.57421875" style="29" bestFit="1" customWidth="1"/>
    <col min="9" max="9" width="2.7109375" style="29" customWidth="1"/>
    <col min="10" max="10" width="13.7109375" style="29" customWidth="1"/>
    <col min="11" max="11" width="1.8515625" style="29" bestFit="1" customWidth="1"/>
    <col min="12" max="12" width="13.00390625" style="29" customWidth="1"/>
    <col min="13" max="13" width="13.8515625" style="29" customWidth="1"/>
    <col min="14" max="14" width="2.7109375" style="29" customWidth="1"/>
    <col min="15" max="15" width="15.00390625" style="29" customWidth="1"/>
    <col min="16" max="16" width="2.7109375" style="29" customWidth="1"/>
    <col min="17" max="17" width="14.00390625" style="29" customWidth="1"/>
    <col min="18" max="18" width="2.7109375" style="29" customWidth="1"/>
    <col min="19" max="19" width="10.8515625" style="29" bestFit="1" customWidth="1"/>
    <col min="20" max="16384" width="8.8515625" style="29" customWidth="1"/>
  </cols>
  <sheetData>
    <row r="1" spans="1:2" ht="18.75">
      <c r="A1" s="102" t="s">
        <v>53</v>
      </c>
      <c r="B1" s="102"/>
    </row>
    <row r="2" spans="1:2" ht="18.75">
      <c r="A2" s="102" t="s">
        <v>75</v>
      </c>
      <c r="B2" s="102"/>
    </row>
    <row r="3" spans="3:17" ht="15">
      <c r="C3" s="103">
        <v>-1</v>
      </c>
      <c r="D3" s="103">
        <v>-2</v>
      </c>
      <c r="E3" s="103">
        <v>-3</v>
      </c>
      <c r="F3" s="103"/>
      <c r="G3" s="103"/>
      <c r="H3" s="103">
        <v>-4</v>
      </c>
      <c r="I3" s="103"/>
      <c r="J3" s="103">
        <v>-5</v>
      </c>
      <c r="K3" s="103"/>
      <c r="L3" s="103">
        <v>-6</v>
      </c>
      <c r="M3" s="103">
        <v>-7</v>
      </c>
      <c r="N3" s="103"/>
      <c r="O3" s="103">
        <v>-8</v>
      </c>
      <c r="P3" s="8"/>
      <c r="Q3" s="103">
        <v>-9</v>
      </c>
    </row>
    <row r="4" spans="3:15" s="104" customFormat="1" ht="15.75" thickBot="1">
      <c r="C4" s="128" t="s">
        <v>30</v>
      </c>
      <c r="D4" s="128"/>
      <c r="E4" s="128"/>
      <c r="F4" s="105"/>
      <c r="G4" s="92"/>
      <c r="H4" s="128" t="s">
        <v>90</v>
      </c>
      <c r="I4" s="128"/>
      <c r="J4" s="128"/>
      <c r="K4" s="128"/>
      <c r="L4" s="128"/>
      <c r="M4" s="128"/>
      <c r="N4" s="92"/>
      <c r="O4" s="118" t="s">
        <v>56</v>
      </c>
    </row>
    <row r="5" spans="3:17" ht="135">
      <c r="C5" s="1" t="s">
        <v>28</v>
      </c>
      <c r="D5" s="1" t="s">
        <v>29</v>
      </c>
      <c r="E5" s="1" t="s">
        <v>88</v>
      </c>
      <c r="F5" s="1"/>
      <c r="G5" s="1"/>
      <c r="H5" s="1" t="s">
        <v>93</v>
      </c>
      <c r="I5" s="106"/>
      <c r="J5" s="1" t="s">
        <v>89</v>
      </c>
      <c r="K5" s="106"/>
      <c r="L5" s="1" t="s">
        <v>97</v>
      </c>
      <c r="M5" s="1" t="s">
        <v>94</v>
      </c>
      <c r="N5" s="1"/>
      <c r="O5" s="1" t="s">
        <v>47</v>
      </c>
      <c r="P5" s="106"/>
      <c r="Q5" s="24" t="s">
        <v>54</v>
      </c>
    </row>
    <row r="6" spans="3:17" ht="24">
      <c r="C6" s="1"/>
      <c r="D6" s="1"/>
      <c r="E6" s="1"/>
      <c r="F6" s="1"/>
      <c r="G6" s="1"/>
      <c r="H6" s="94" t="s">
        <v>59</v>
      </c>
      <c r="I6" s="1"/>
      <c r="J6" s="1"/>
      <c r="K6" s="1"/>
      <c r="L6" s="1"/>
      <c r="M6" s="1"/>
      <c r="N6" s="1"/>
      <c r="Q6" s="25" t="s">
        <v>78</v>
      </c>
    </row>
    <row r="7" spans="1:17" ht="15" customHeight="1">
      <c r="A7" s="29" t="s">
        <v>0</v>
      </c>
      <c r="C7" s="107">
        <v>755000</v>
      </c>
      <c r="D7" s="107"/>
      <c r="E7" s="107"/>
      <c r="F7" s="107"/>
      <c r="G7" s="107"/>
      <c r="H7" s="107">
        <v>1150000</v>
      </c>
      <c r="I7" s="107"/>
      <c r="J7" s="107">
        <v>1431000</v>
      </c>
      <c r="K7" s="107"/>
      <c r="L7" s="107">
        <v>520000</v>
      </c>
      <c r="M7" s="107"/>
      <c r="N7" s="107"/>
      <c r="O7" s="107">
        <v>31000</v>
      </c>
      <c r="P7" s="107"/>
      <c r="Q7" s="107">
        <f>SUM(C7:O7)</f>
        <v>3887000</v>
      </c>
    </row>
    <row r="8" spans="1:17" ht="15" customHeight="1">
      <c r="A8" s="29" t="s">
        <v>1</v>
      </c>
      <c r="C8" s="29">
        <v>647000</v>
      </c>
      <c r="D8" s="107">
        <v>242000</v>
      </c>
      <c r="H8" s="29">
        <v>517000</v>
      </c>
      <c r="J8" s="29">
        <v>1250000</v>
      </c>
      <c r="L8" s="29">
        <v>433000</v>
      </c>
      <c r="O8" s="29">
        <v>-5000</v>
      </c>
      <c r="Q8" s="29">
        <f>SUM(C8:O8)</f>
        <v>3084000</v>
      </c>
    </row>
    <row r="9" spans="1:17" ht="15" customHeight="1">
      <c r="A9" s="29" t="s">
        <v>2</v>
      </c>
      <c r="C9" s="29">
        <v>1561000</v>
      </c>
      <c r="D9" s="29">
        <v>21000</v>
      </c>
      <c r="H9" s="29">
        <v>1144000</v>
      </c>
      <c r="J9" s="29">
        <v>2671000</v>
      </c>
      <c r="L9" s="29">
        <v>210000</v>
      </c>
      <c r="O9" s="29">
        <v>-23000</v>
      </c>
      <c r="Q9" s="29">
        <f aca="true" t="shared" si="0" ref="Q9:Q29">SUM(C9:O9)</f>
        <v>5584000</v>
      </c>
    </row>
    <row r="10" spans="1:17" ht="15" customHeight="1">
      <c r="A10" s="29" t="s">
        <v>3</v>
      </c>
      <c r="C10" s="29">
        <v>909000</v>
      </c>
      <c r="H10" s="29">
        <v>1272000</v>
      </c>
      <c r="J10" s="29">
        <v>1914000</v>
      </c>
      <c r="L10" s="29">
        <v>627000</v>
      </c>
      <c r="N10" s="106"/>
      <c r="O10" s="29">
        <v>41000</v>
      </c>
      <c r="Q10" s="29">
        <f t="shared" si="0"/>
        <v>4763000</v>
      </c>
    </row>
    <row r="11" spans="1:17" ht="15" customHeight="1">
      <c r="A11" s="29" t="s">
        <v>4</v>
      </c>
      <c r="C11" s="29">
        <v>1133000</v>
      </c>
      <c r="H11" s="29">
        <v>1017000</v>
      </c>
      <c r="J11" s="29">
        <v>2317000</v>
      </c>
      <c r="L11" s="29">
        <v>479000</v>
      </c>
      <c r="O11" s="29">
        <v>8000</v>
      </c>
      <c r="Q11" s="29">
        <f t="shared" si="0"/>
        <v>4954000</v>
      </c>
    </row>
    <row r="12" spans="1:17" ht="15" customHeight="1">
      <c r="A12" s="29" t="s">
        <v>5</v>
      </c>
      <c r="C12" s="29">
        <v>1779000</v>
      </c>
      <c r="D12" s="29">
        <v>10000</v>
      </c>
      <c r="H12" s="29">
        <v>1603000</v>
      </c>
      <c r="J12" s="29">
        <v>3407000</v>
      </c>
      <c r="L12" s="29">
        <v>719000</v>
      </c>
      <c r="O12" s="29">
        <v>27000</v>
      </c>
      <c r="Q12" s="29">
        <f t="shared" si="0"/>
        <v>7545000</v>
      </c>
    </row>
    <row r="13" spans="1:17" ht="15" customHeight="1">
      <c r="A13" s="29" t="s">
        <v>6</v>
      </c>
      <c r="C13" s="29">
        <v>2678000</v>
      </c>
      <c r="H13" s="29">
        <v>2236000</v>
      </c>
      <c r="J13" s="29">
        <v>5159000</v>
      </c>
      <c r="L13" s="29">
        <v>120000</v>
      </c>
      <c r="O13" s="29">
        <v>-30000</v>
      </c>
      <c r="Q13" s="29">
        <f t="shared" si="0"/>
        <v>10163000</v>
      </c>
    </row>
    <row r="14" spans="1:17" ht="15" customHeight="1">
      <c r="A14" s="29" t="s">
        <v>7</v>
      </c>
      <c r="C14" s="29">
        <v>949000</v>
      </c>
      <c r="H14" s="29">
        <v>697000</v>
      </c>
      <c r="J14" s="29">
        <v>1662000</v>
      </c>
      <c r="L14" s="29">
        <v>495000</v>
      </c>
      <c r="O14" s="29">
        <v>10000</v>
      </c>
      <c r="Q14" s="29">
        <f t="shared" si="0"/>
        <v>3813000</v>
      </c>
    </row>
    <row r="15" spans="1:17" ht="15" customHeight="1">
      <c r="A15" s="29" t="s">
        <v>8</v>
      </c>
      <c r="C15" s="29">
        <v>2552000</v>
      </c>
      <c r="H15" s="29">
        <v>2248000</v>
      </c>
      <c r="J15" s="29">
        <v>5331000</v>
      </c>
      <c r="L15" s="29">
        <v>809000</v>
      </c>
      <c r="O15" s="29">
        <v>13000</v>
      </c>
      <c r="Q15" s="29">
        <f t="shared" si="0"/>
        <v>10953000</v>
      </c>
    </row>
    <row r="16" spans="1:17" ht="15" customHeight="1">
      <c r="A16" s="29" t="s">
        <v>9</v>
      </c>
      <c r="C16" s="29">
        <v>1478000</v>
      </c>
      <c r="H16" s="29">
        <v>1737000</v>
      </c>
      <c r="J16" s="29">
        <v>3353000</v>
      </c>
      <c r="L16" s="29">
        <v>834000</v>
      </c>
      <c r="O16" s="29">
        <v>92000</v>
      </c>
      <c r="Q16" s="29">
        <f t="shared" si="0"/>
        <v>7494000</v>
      </c>
    </row>
    <row r="17" spans="1:17" ht="15" customHeight="1">
      <c r="A17" s="29" t="s">
        <v>10</v>
      </c>
      <c r="C17" s="29">
        <v>218000</v>
      </c>
      <c r="H17" s="29">
        <v>128000</v>
      </c>
      <c r="J17" s="29">
        <v>463000</v>
      </c>
      <c r="L17" s="29">
        <v>310000</v>
      </c>
      <c r="O17" s="29">
        <v>-6000</v>
      </c>
      <c r="Q17" s="29">
        <f t="shared" si="0"/>
        <v>1113000</v>
      </c>
    </row>
    <row r="18" spans="1:17" ht="15" customHeight="1">
      <c r="A18" s="29" t="s">
        <v>11</v>
      </c>
      <c r="C18" s="29">
        <v>686000</v>
      </c>
      <c r="H18" s="29">
        <v>680000</v>
      </c>
      <c r="J18" s="29">
        <v>1323000</v>
      </c>
      <c r="L18" s="29">
        <v>448000</v>
      </c>
      <c r="O18" s="29">
        <v>1000</v>
      </c>
      <c r="Q18" s="29">
        <f t="shared" si="0"/>
        <v>3138000</v>
      </c>
    </row>
    <row r="19" spans="1:17" ht="15" customHeight="1">
      <c r="A19" s="29" t="s">
        <v>12</v>
      </c>
      <c r="C19" s="29">
        <v>2613000</v>
      </c>
      <c r="H19" s="29">
        <v>2045000</v>
      </c>
      <c r="J19" s="29">
        <v>5284000</v>
      </c>
      <c r="L19" s="29">
        <v>900000</v>
      </c>
      <c r="O19" s="29">
        <v>25000</v>
      </c>
      <c r="Q19" s="29">
        <f t="shared" si="0"/>
        <v>10867000</v>
      </c>
    </row>
    <row r="20" spans="1:17" ht="15" customHeight="1">
      <c r="A20" s="29" t="s">
        <v>13</v>
      </c>
      <c r="C20" s="29">
        <v>1747000</v>
      </c>
      <c r="H20" s="29">
        <v>1696000</v>
      </c>
      <c r="J20" s="29">
        <v>3494000</v>
      </c>
      <c r="L20" s="29">
        <v>210000</v>
      </c>
      <c r="O20" s="29">
        <v>-13000</v>
      </c>
      <c r="Q20" s="29">
        <f t="shared" si="0"/>
        <v>7134000</v>
      </c>
    </row>
    <row r="21" spans="1:17" ht="15" customHeight="1">
      <c r="A21" s="29" t="s">
        <v>14</v>
      </c>
      <c r="C21" s="29">
        <f>1998000-35000</f>
        <v>1963000</v>
      </c>
      <c r="H21" s="29">
        <v>1696000</v>
      </c>
      <c r="J21" s="29">
        <f>3773000-21000</f>
        <v>3752000</v>
      </c>
      <c r="L21" s="29">
        <v>743000</v>
      </c>
      <c r="M21" s="29">
        <v>1100000</v>
      </c>
      <c r="N21" s="106"/>
      <c r="O21" s="29">
        <v>28000</v>
      </c>
      <c r="Q21" s="29">
        <f t="shared" si="0"/>
        <v>9282000</v>
      </c>
    </row>
    <row r="22" spans="1:17" ht="15" customHeight="1">
      <c r="A22" s="29" t="s">
        <v>15</v>
      </c>
      <c r="C22" s="29">
        <v>1394000</v>
      </c>
      <c r="H22" s="29">
        <f>1353000+1000</f>
        <v>1354000</v>
      </c>
      <c r="J22" s="29">
        <v>2782000</v>
      </c>
      <c r="L22" s="29">
        <v>648000</v>
      </c>
      <c r="O22" s="29">
        <v>36000</v>
      </c>
      <c r="Q22" s="29">
        <f t="shared" si="0"/>
        <v>6214000</v>
      </c>
    </row>
    <row r="23" spans="1:17" ht="15" customHeight="1">
      <c r="A23" s="29" t="s">
        <v>16</v>
      </c>
      <c r="C23" s="29">
        <v>2553000</v>
      </c>
      <c r="D23" s="29">
        <v>76000</v>
      </c>
      <c r="H23" s="29">
        <v>2068000</v>
      </c>
      <c r="J23" s="29">
        <v>5130000</v>
      </c>
      <c r="L23" s="29">
        <v>120000</v>
      </c>
      <c r="O23" s="29">
        <v>-96000</v>
      </c>
      <c r="Q23" s="29">
        <f t="shared" si="0"/>
        <v>9851000</v>
      </c>
    </row>
    <row r="24" spans="1:17" ht="15" customHeight="1">
      <c r="A24" s="29" t="s">
        <v>17</v>
      </c>
      <c r="C24" s="29">
        <v>2268000</v>
      </c>
      <c r="H24" s="29">
        <v>1528000</v>
      </c>
      <c r="J24" s="29">
        <v>4523000</v>
      </c>
      <c r="L24" s="29">
        <v>120000</v>
      </c>
      <c r="O24" s="29">
        <v>-9000</v>
      </c>
      <c r="Q24" s="29">
        <f t="shared" si="0"/>
        <v>8430000</v>
      </c>
    </row>
    <row r="25" spans="1:17" ht="15" customHeight="1">
      <c r="A25" s="29" t="s">
        <v>18</v>
      </c>
      <c r="C25" s="29">
        <v>2100000</v>
      </c>
      <c r="D25" s="29">
        <v>107000</v>
      </c>
      <c r="H25" s="29">
        <v>1778000</v>
      </c>
      <c r="J25" s="29">
        <v>4238000</v>
      </c>
      <c r="L25" s="29">
        <v>120000</v>
      </c>
      <c r="O25" s="29">
        <v>-40000</v>
      </c>
      <c r="Q25" s="29">
        <f t="shared" si="0"/>
        <v>8303000</v>
      </c>
    </row>
    <row r="26" spans="1:17" ht="15" customHeight="1">
      <c r="A26" s="29" t="s">
        <v>19</v>
      </c>
      <c r="C26" s="29">
        <v>2023000</v>
      </c>
      <c r="D26" s="29">
        <v>154000</v>
      </c>
      <c r="H26" s="29">
        <v>633000</v>
      </c>
      <c r="J26" s="29">
        <v>4045000</v>
      </c>
      <c r="L26" s="29">
        <v>210000</v>
      </c>
      <c r="O26" s="29">
        <v>-60000</v>
      </c>
      <c r="Q26" s="29">
        <f t="shared" si="0"/>
        <v>7005000</v>
      </c>
    </row>
    <row r="27" spans="1:17" ht="15" customHeight="1">
      <c r="A27" s="29" t="s">
        <v>20</v>
      </c>
      <c r="C27" s="29">
        <v>969000</v>
      </c>
      <c r="D27" s="29">
        <v>280000</v>
      </c>
      <c r="H27" s="29">
        <v>1353000</v>
      </c>
      <c r="J27" s="29">
        <v>1819000</v>
      </c>
      <c r="L27" s="29">
        <v>310000</v>
      </c>
      <c r="O27" s="29">
        <v>-13000</v>
      </c>
      <c r="Q27" s="29">
        <f t="shared" si="0"/>
        <v>4718000</v>
      </c>
    </row>
    <row r="28" spans="1:17" ht="15" customHeight="1">
      <c r="A28" s="29" t="s">
        <v>21</v>
      </c>
      <c r="C28" s="29">
        <v>810000</v>
      </c>
      <c r="H28" s="29">
        <v>744000</v>
      </c>
      <c r="J28" s="29">
        <v>1505000</v>
      </c>
      <c r="L28" s="29">
        <v>310000</v>
      </c>
      <c r="O28" s="29">
        <v>-43000</v>
      </c>
      <c r="Q28" s="29">
        <f t="shared" si="0"/>
        <v>3326000</v>
      </c>
    </row>
    <row r="29" spans="1:17" ht="15" customHeight="1">
      <c r="A29" s="29" t="s">
        <v>22</v>
      </c>
      <c r="C29" s="29">
        <v>780000</v>
      </c>
      <c r="H29" s="29">
        <v>848000</v>
      </c>
      <c r="J29" s="29">
        <v>1402000</v>
      </c>
      <c r="L29" s="29">
        <v>515000</v>
      </c>
      <c r="O29" s="29">
        <v>26000</v>
      </c>
      <c r="Q29" s="29">
        <f t="shared" si="0"/>
        <v>3571000</v>
      </c>
    </row>
    <row r="30" ht="6" customHeight="1"/>
    <row r="31" spans="1:17" ht="15" customHeight="1">
      <c r="A31" s="108" t="s">
        <v>23</v>
      </c>
      <c r="B31" s="108"/>
      <c r="C31" s="109">
        <f>SUM(C7:C29)</f>
        <v>34565000</v>
      </c>
      <c r="D31" s="109">
        <f>SUM(D7:D29)</f>
        <v>890000</v>
      </c>
      <c r="E31" s="109">
        <f>SUM(E7:E29)</f>
        <v>0</v>
      </c>
      <c r="F31" s="109"/>
      <c r="G31" s="109"/>
      <c r="H31" s="109">
        <f>SUM(H7:H29)</f>
        <v>30172000</v>
      </c>
      <c r="I31" s="109"/>
      <c r="J31" s="109">
        <f>SUM(J7:J29)</f>
        <v>68255000</v>
      </c>
      <c r="K31" s="109"/>
      <c r="L31" s="109">
        <f>SUM(L7:L29)</f>
        <v>10210000</v>
      </c>
      <c r="M31" s="109">
        <f>SUM(M7:M29)</f>
        <v>1100000</v>
      </c>
      <c r="N31" s="109"/>
      <c r="O31" s="109">
        <f>SUM(O7:O29)</f>
        <v>0</v>
      </c>
      <c r="P31" s="109"/>
      <c r="Q31" s="109">
        <f>SUM(Q7:Q29)</f>
        <v>145192000</v>
      </c>
    </row>
    <row r="32" ht="6" customHeight="1"/>
    <row r="33" spans="1:19" ht="15" customHeight="1">
      <c r="A33" s="29" t="s">
        <v>24</v>
      </c>
      <c r="C33" s="29">
        <v>480000</v>
      </c>
      <c r="J33" s="29">
        <v>1278000</v>
      </c>
      <c r="Q33" s="29">
        <f>SUM(C33:O33)</f>
        <v>1758000</v>
      </c>
      <c r="S33" s="110"/>
    </row>
    <row r="34" spans="1:17" ht="15" customHeight="1">
      <c r="A34" s="29" t="s">
        <v>41</v>
      </c>
      <c r="C34" s="29">
        <v>35000</v>
      </c>
      <c r="J34" s="29">
        <v>21000</v>
      </c>
      <c r="M34" s="29">
        <v>20000</v>
      </c>
      <c r="Q34" s="29">
        <f>SUM(C34:O34)</f>
        <v>76000</v>
      </c>
    </row>
    <row r="35" spans="1:17" ht="15" customHeight="1">
      <c r="A35" s="29" t="s">
        <v>26</v>
      </c>
      <c r="E35" s="29">
        <v>7000000</v>
      </c>
      <c r="F35" s="106">
        <v>1</v>
      </c>
      <c r="N35" s="106"/>
      <c r="O35" s="106"/>
      <c r="P35" s="106"/>
      <c r="Q35" s="29">
        <f>SUM(C35:O35)-F35</f>
        <v>7000000</v>
      </c>
    </row>
    <row r="36" spans="1:17" ht="15" customHeight="1">
      <c r="A36" s="29" t="s">
        <v>33</v>
      </c>
      <c r="E36" s="29">
        <f>7865000</f>
        <v>7865000</v>
      </c>
      <c r="Q36" s="29">
        <f>SUM(C36:O36)</f>
        <v>7865000</v>
      </c>
    </row>
    <row r="37" ht="9" customHeight="1"/>
    <row r="38" spans="1:17" ht="15" customHeight="1" thickBot="1">
      <c r="A38" s="111" t="s">
        <v>27</v>
      </c>
      <c r="B38" s="111"/>
      <c r="C38" s="111">
        <f>SUM(C31:C37)</f>
        <v>35080000</v>
      </c>
      <c r="D38" s="111">
        <f>SUM(D31:D37)</f>
        <v>890000</v>
      </c>
      <c r="E38" s="111">
        <f>SUM(E31:E37)</f>
        <v>14865000</v>
      </c>
      <c r="F38" s="111"/>
      <c r="G38" s="111"/>
      <c r="H38" s="111">
        <f>SUM(H31:H37)</f>
        <v>30172000</v>
      </c>
      <c r="I38" s="111"/>
      <c r="J38" s="111">
        <f>SUM(J31:J37)</f>
        <v>69554000</v>
      </c>
      <c r="K38" s="111"/>
      <c r="L38" s="111">
        <f>SUM(L31:L37)</f>
        <v>10210000</v>
      </c>
      <c r="M38" s="111">
        <f>SUM(M31:M37)</f>
        <v>1120000</v>
      </c>
      <c r="N38" s="111"/>
      <c r="O38" s="111">
        <f>SUM(O31:O37)</f>
        <v>0</v>
      </c>
      <c r="P38" s="111"/>
      <c r="Q38" s="111">
        <f>SUM(Q31:Q37)</f>
        <v>161891000</v>
      </c>
    </row>
    <row r="39" spans="1:17" ht="9" customHeight="1">
      <c r="A39" s="112"/>
      <c r="B39" s="112"/>
      <c r="C39" s="113"/>
      <c r="D39" s="113"/>
      <c r="E39" s="113"/>
      <c r="F39" s="113"/>
      <c r="G39" s="113"/>
      <c r="H39" s="113"/>
      <c r="I39" s="113"/>
      <c r="J39" s="113"/>
      <c r="K39" s="113"/>
      <c r="L39" s="113"/>
      <c r="M39" s="113"/>
      <c r="N39" s="113"/>
      <c r="O39" s="113"/>
      <c r="P39" s="113"/>
      <c r="Q39" s="113"/>
    </row>
    <row r="40" spans="1:17" ht="15" customHeight="1">
      <c r="A40" s="126" t="s">
        <v>58</v>
      </c>
      <c r="B40" s="126"/>
      <c r="C40" s="126"/>
      <c r="D40" s="126"/>
      <c r="E40" s="126"/>
      <c r="F40" s="126"/>
      <c r="G40" s="126"/>
      <c r="H40" s="126"/>
      <c r="I40" s="126"/>
      <c r="J40" s="126"/>
      <c r="K40" s="126"/>
      <c r="L40" s="126"/>
      <c r="M40" s="126"/>
      <c r="N40" s="126"/>
      <c r="O40" s="126"/>
      <c r="P40" s="126"/>
      <c r="Q40" s="126"/>
    </row>
    <row r="41" spans="1:17" ht="15" customHeight="1">
      <c r="A41" s="129" t="s">
        <v>79</v>
      </c>
      <c r="B41" s="126"/>
      <c r="C41" s="126"/>
      <c r="D41" s="126"/>
      <c r="E41" s="126"/>
      <c r="F41" s="126"/>
      <c r="G41" s="126"/>
      <c r="H41" s="126"/>
      <c r="I41" s="126"/>
      <c r="J41" s="126"/>
      <c r="K41" s="126"/>
      <c r="L41" s="126"/>
      <c r="M41" s="126"/>
      <c r="N41" s="126"/>
      <c r="O41" s="126"/>
      <c r="P41" s="126"/>
      <c r="Q41" s="126"/>
    </row>
    <row r="42" spans="1:17" ht="15" customHeight="1">
      <c r="A42" s="129" t="s">
        <v>95</v>
      </c>
      <c r="B42" s="126"/>
      <c r="C42" s="126"/>
      <c r="D42" s="126"/>
      <c r="E42" s="126"/>
      <c r="F42" s="126"/>
      <c r="G42" s="126"/>
      <c r="H42" s="126"/>
      <c r="I42" s="126"/>
      <c r="J42" s="126"/>
      <c r="K42" s="126"/>
      <c r="L42" s="126"/>
      <c r="M42" s="126"/>
      <c r="N42" s="126"/>
      <c r="O42" s="126"/>
      <c r="P42" s="126"/>
      <c r="Q42" s="126"/>
    </row>
    <row r="43" ht="15">
      <c r="Q43" s="114"/>
    </row>
    <row r="44" ht="15">
      <c r="Q44" s="114"/>
    </row>
    <row r="45" ht="15">
      <c r="Q45" s="114"/>
    </row>
    <row r="46" ht="15">
      <c r="Q46" s="114"/>
    </row>
  </sheetData>
  <sheetProtection/>
  <mergeCells count="5">
    <mergeCell ref="C4:E4"/>
    <mergeCell ref="A40:Q40"/>
    <mergeCell ref="A41:Q41"/>
    <mergeCell ref="H4:M4"/>
    <mergeCell ref="A42:Q42"/>
  </mergeCells>
  <printOptions horizontalCentered="1"/>
  <pageMargins left="0.45" right="0.45" top="0.5" bottom="0.5" header="0.3" footer="0.3"/>
  <pageSetup fitToHeight="1" fitToWidth="1" horizontalDpi="600" verticalDpi="600" orientation="landscape" paperSize="5" scale="80" r:id="rId3"/>
  <legacyDrawing r:id="rId2"/>
</worksheet>
</file>

<file path=xl/worksheets/sheet4.xml><?xml version="1.0" encoding="utf-8"?>
<worksheet xmlns="http://schemas.openxmlformats.org/spreadsheetml/2006/main" xmlns:r="http://schemas.openxmlformats.org/officeDocument/2006/relationships">
  <sheetPr>
    <tabColor rgb="FFFFC000"/>
    <pageSetUpPr fitToPage="1"/>
  </sheetPr>
  <dimension ref="A1:U4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L45" sqref="L45"/>
    </sheetView>
  </sheetViews>
  <sheetFormatPr defaultColWidth="8.8515625" defaultRowHeight="15"/>
  <cols>
    <col min="1" max="1" width="33.421875" style="30" customWidth="1"/>
    <col min="2" max="2" width="8.7109375" style="30" customWidth="1"/>
    <col min="3" max="3" width="1.28515625" style="30" customWidth="1"/>
    <col min="4" max="4" width="8.7109375" style="30" customWidth="1"/>
    <col min="5" max="5" width="0.85546875" style="30" customWidth="1"/>
    <col min="6" max="6" width="8.7109375" style="30" customWidth="1"/>
    <col min="7" max="7" width="1.7109375" style="30" customWidth="1"/>
    <col min="8" max="8" width="8.7109375" style="30" customWidth="1"/>
    <col min="9" max="9" width="1.7109375" style="30" customWidth="1"/>
    <col min="10" max="10" width="15.00390625" style="30" customWidth="1"/>
    <col min="11" max="11" width="14.7109375" style="30" customWidth="1"/>
    <col min="12" max="12" width="16.57421875" style="30" customWidth="1"/>
    <col min="13" max="13" width="17.7109375" style="30" customWidth="1"/>
    <col min="14" max="14" width="12.7109375" style="30" customWidth="1"/>
    <col min="15" max="15" width="15.28125" style="30" customWidth="1"/>
    <col min="16" max="16" width="14.57421875" style="30" customWidth="1"/>
    <col min="17" max="17" width="1.28515625" style="30" customWidth="1"/>
    <col min="18" max="18" width="13.7109375" style="30" customWidth="1"/>
    <col min="19" max="19" width="10.421875" style="30" bestFit="1" customWidth="1"/>
    <col min="20" max="20" width="8.8515625" style="30" customWidth="1"/>
    <col min="21" max="21" width="14.7109375" style="30" bestFit="1" customWidth="1"/>
    <col min="22" max="16384" width="8.8515625" style="30" customWidth="1"/>
  </cols>
  <sheetData>
    <row r="1" spans="1:3" ht="18.75">
      <c r="A1" s="102" t="s">
        <v>91</v>
      </c>
      <c r="B1" s="5"/>
      <c r="C1" s="5"/>
    </row>
    <row r="2" spans="1:3" ht="18.75">
      <c r="A2" s="5" t="s">
        <v>75</v>
      </c>
      <c r="B2" s="5"/>
      <c r="C2" s="5"/>
    </row>
    <row r="3" spans="1:3" ht="18.75">
      <c r="A3" s="39" t="s">
        <v>34</v>
      </c>
      <c r="B3" s="5"/>
      <c r="C3" s="5"/>
    </row>
    <row r="4" spans="4:18" ht="27" customHeight="1">
      <c r="D4" s="10"/>
      <c r="E4" s="10"/>
      <c r="F4" s="10"/>
      <c r="G4" s="10"/>
      <c r="H4" s="132" t="s">
        <v>63</v>
      </c>
      <c r="I4" s="95"/>
      <c r="J4" s="26">
        <v>-1</v>
      </c>
      <c r="K4" s="26">
        <v>-2</v>
      </c>
      <c r="L4" s="26">
        <v>-3</v>
      </c>
      <c r="M4" s="26">
        <v>-4</v>
      </c>
      <c r="N4" s="26">
        <v>-5</v>
      </c>
      <c r="O4" s="26">
        <v>-6</v>
      </c>
      <c r="P4" s="26">
        <v>-7</v>
      </c>
      <c r="R4" s="26">
        <v>-8</v>
      </c>
    </row>
    <row r="5" spans="2:16" ht="15.75" thickBot="1">
      <c r="B5" s="131" t="s">
        <v>62</v>
      </c>
      <c r="C5" s="131"/>
      <c r="D5" s="131"/>
      <c r="E5" s="131"/>
      <c r="F5" s="131"/>
      <c r="G5" s="10"/>
      <c r="H5" s="125"/>
      <c r="I5" s="95"/>
      <c r="J5" s="31"/>
      <c r="K5" s="15"/>
      <c r="L5" s="130" t="s">
        <v>44</v>
      </c>
      <c r="M5" s="130"/>
      <c r="N5" s="130"/>
      <c r="O5" s="130"/>
      <c r="P5" s="15"/>
    </row>
    <row r="6" spans="2:18" ht="172.5">
      <c r="B6" s="37" t="s">
        <v>38</v>
      </c>
      <c r="C6" s="37"/>
      <c r="D6" s="19" t="s">
        <v>39</v>
      </c>
      <c r="E6" s="19"/>
      <c r="F6" s="19" t="s">
        <v>61</v>
      </c>
      <c r="G6" s="19"/>
      <c r="H6" s="19" t="s">
        <v>65</v>
      </c>
      <c r="I6" s="19"/>
      <c r="J6" s="1" t="s">
        <v>40</v>
      </c>
      <c r="K6" s="1" t="s">
        <v>45</v>
      </c>
      <c r="L6" s="12" t="s">
        <v>46</v>
      </c>
      <c r="M6" s="1" t="s">
        <v>57</v>
      </c>
      <c r="N6" s="1" t="s">
        <v>77</v>
      </c>
      <c r="O6" s="12" t="s">
        <v>42</v>
      </c>
      <c r="P6" s="13" t="s">
        <v>92</v>
      </c>
      <c r="R6" s="20" t="s">
        <v>43</v>
      </c>
    </row>
    <row r="7" spans="4:18" ht="24">
      <c r="D7" s="23"/>
      <c r="E7" s="23"/>
      <c r="F7" s="23"/>
      <c r="G7" s="23"/>
      <c r="H7" s="23"/>
      <c r="I7" s="23"/>
      <c r="J7" s="24"/>
      <c r="K7" s="1"/>
      <c r="L7" s="1"/>
      <c r="M7" s="1"/>
      <c r="N7" s="1"/>
      <c r="O7" s="25"/>
      <c r="P7" s="25" t="s">
        <v>31</v>
      </c>
      <c r="R7" s="17" t="s">
        <v>32</v>
      </c>
    </row>
    <row r="8" spans="4:18" ht="9" customHeight="1">
      <c r="D8" s="23"/>
      <c r="E8" s="23"/>
      <c r="F8" s="23"/>
      <c r="G8" s="23"/>
      <c r="H8" s="23"/>
      <c r="I8" s="23"/>
      <c r="J8" s="24"/>
      <c r="K8" s="1"/>
      <c r="L8" s="1"/>
      <c r="M8" s="1"/>
      <c r="N8" s="1"/>
      <c r="O8" s="12"/>
      <c r="P8" s="13"/>
      <c r="R8" s="32"/>
    </row>
    <row r="9" spans="1:21" ht="15" customHeight="1">
      <c r="A9" s="28" t="s">
        <v>0</v>
      </c>
      <c r="B9" s="10">
        <v>7526</v>
      </c>
      <c r="C9" s="10"/>
      <c r="D9" s="115">
        <v>198</v>
      </c>
      <c r="E9" s="42"/>
      <c r="F9" s="42">
        <f>B9+D9</f>
        <v>7724</v>
      </c>
      <c r="G9" s="42"/>
      <c r="H9" s="10">
        <v>182.522222</v>
      </c>
      <c r="I9" s="10"/>
      <c r="J9" s="28">
        <v>49499800</v>
      </c>
      <c r="K9" s="28">
        <v>-17005400</v>
      </c>
      <c r="L9" s="28">
        <v>-248000</v>
      </c>
      <c r="M9" s="28">
        <v>242000</v>
      </c>
      <c r="N9" s="107">
        <v>1188000</v>
      </c>
      <c r="O9" s="116">
        <v>-247000</v>
      </c>
      <c r="P9" s="28">
        <f>SUM(J9:O9)</f>
        <v>33429400</v>
      </c>
      <c r="R9" s="33">
        <f>K9+O9</f>
        <v>-17252400</v>
      </c>
      <c r="S9" s="97"/>
      <c r="U9" s="99"/>
    </row>
    <row r="10" spans="1:21" ht="15" customHeight="1">
      <c r="A10" s="10" t="s">
        <v>1</v>
      </c>
      <c r="B10" s="10">
        <v>5500</v>
      </c>
      <c r="C10" s="10"/>
      <c r="D10" s="115">
        <v>89</v>
      </c>
      <c r="E10" s="42"/>
      <c r="F10" s="42">
        <f aca="true" t="shared" si="0" ref="F10:F31">B10+D10</f>
        <v>5589</v>
      </c>
      <c r="G10" s="42"/>
      <c r="H10" s="10">
        <v>26.3</v>
      </c>
      <c r="I10" s="10"/>
      <c r="J10" s="10">
        <v>34224000</v>
      </c>
      <c r="K10" s="10">
        <v>-9162000</v>
      </c>
      <c r="L10" s="10">
        <v>348000</v>
      </c>
      <c r="M10" s="10">
        <v>27000</v>
      </c>
      <c r="N10" s="29">
        <v>550000</v>
      </c>
      <c r="O10" s="117">
        <v>-92000</v>
      </c>
      <c r="P10" s="10">
        <f>SUM(J10:O10)</f>
        <v>25895000</v>
      </c>
      <c r="R10" s="33">
        <f aca="true" t="shared" si="1" ref="R10:R30">K10+O10</f>
        <v>-9254000</v>
      </c>
      <c r="S10" s="97"/>
      <c r="U10" s="99"/>
    </row>
    <row r="11" spans="1:21" ht="15" customHeight="1">
      <c r="A11" s="10" t="s">
        <v>2</v>
      </c>
      <c r="B11" s="10">
        <v>15000</v>
      </c>
      <c r="C11" s="10"/>
      <c r="D11" s="115">
        <v>197</v>
      </c>
      <c r="E11" s="42"/>
      <c r="F11" s="42">
        <f t="shared" si="0"/>
        <v>15197</v>
      </c>
      <c r="G11" s="42"/>
      <c r="H11" s="10">
        <v>808.758333</v>
      </c>
      <c r="I11" s="10"/>
      <c r="J11" s="10">
        <v>99354000</v>
      </c>
      <c r="K11" s="10">
        <v>-22332000</v>
      </c>
      <c r="L11" s="10">
        <v>-310000</v>
      </c>
      <c r="M11" s="10">
        <v>797000</v>
      </c>
      <c r="N11" s="29">
        <v>1150000</v>
      </c>
      <c r="O11" s="117">
        <v>-193000</v>
      </c>
      <c r="P11" s="10">
        <f aca="true" t="shared" si="2" ref="P11:P31">SUM(J11:O11)</f>
        <v>78466000</v>
      </c>
      <c r="R11" s="33">
        <f t="shared" si="1"/>
        <v>-22525000</v>
      </c>
      <c r="S11" s="97"/>
      <c r="U11" s="99"/>
    </row>
    <row r="12" spans="1:21" ht="15" customHeight="1">
      <c r="A12" s="10" t="s">
        <v>3</v>
      </c>
      <c r="B12" s="10">
        <v>10390</v>
      </c>
      <c r="C12" s="10"/>
      <c r="D12" s="115">
        <v>219</v>
      </c>
      <c r="E12" s="42"/>
      <c r="F12" s="42">
        <f t="shared" si="0"/>
        <v>10609</v>
      </c>
      <c r="G12" s="42"/>
      <c r="H12" s="10">
        <v>96.275</v>
      </c>
      <c r="I12" s="10"/>
      <c r="J12" s="10">
        <v>74270000</v>
      </c>
      <c r="K12" s="10">
        <v>-28840500</v>
      </c>
      <c r="L12" s="10">
        <v>-687000</v>
      </c>
      <c r="M12" s="10">
        <v>127000</v>
      </c>
      <c r="N12" s="29">
        <v>1490000</v>
      </c>
      <c r="O12" s="117">
        <v>-282000</v>
      </c>
      <c r="P12" s="10">
        <f t="shared" si="2"/>
        <v>46077500</v>
      </c>
      <c r="R12" s="33">
        <f t="shared" si="1"/>
        <v>-29122500</v>
      </c>
      <c r="S12" s="97"/>
      <c r="U12" s="99"/>
    </row>
    <row r="13" spans="1:21" ht="15" customHeight="1">
      <c r="A13" s="10" t="s">
        <v>4</v>
      </c>
      <c r="B13" s="10">
        <v>12114</v>
      </c>
      <c r="C13" s="10"/>
      <c r="D13" s="115">
        <v>175</v>
      </c>
      <c r="E13" s="42"/>
      <c r="F13" s="42">
        <f t="shared" si="0"/>
        <v>12289</v>
      </c>
      <c r="G13" s="42"/>
      <c r="H13" s="10">
        <v>1082.311111</v>
      </c>
      <c r="I13" s="10"/>
      <c r="J13" s="10">
        <v>100748500</v>
      </c>
      <c r="K13" s="10">
        <v>-22510800</v>
      </c>
      <c r="L13" s="10">
        <v>-1083000</v>
      </c>
      <c r="M13" s="10">
        <v>-549000</v>
      </c>
      <c r="N13" s="29">
        <v>1092000</v>
      </c>
      <c r="O13" s="117">
        <v>-199000</v>
      </c>
      <c r="P13" s="10">
        <f t="shared" si="2"/>
        <v>77498700</v>
      </c>
      <c r="R13" s="33">
        <f t="shared" si="1"/>
        <v>-22709800</v>
      </c>
      <c r="S13" s="97"/>
      <c r="U13" s="99"/>
    </row>
    <row r="14" spans="1:21" ht="15" customHeight="1">
      <c r="A14" s="10" t="s">
        <v>5</v>
      </c>
      <c r="B14" s="10">
        <v>18829</v>
      </c>
      <c r="C14" s="10"/>
      <c r="D14" s="115">
        <v>276</v>
      </c>
      <c r="E14" s="42"/>
      <c r="F14" s="42">
        <f t="shared" si="0"/>
        <v>19105</v>
      </c>
      <c r="G14" s="42"/>
      <c r="H14" s="10">
        <v>723.525</v>
      </c>
      <c r="I14" s="10"/>
      <c r="J14" s="10">
        <v>127430500</v>
      </c>
      <c r="K14" s="10">
        <v>-37793200</v>
      </c>
      <c r="L14" s="10">
        <v>32000</v>
      </c>
      <c r="M14" s="10">
        <v>1102000</v>
      </c>
      <c r="N14" s="29">
        <v>1713000</v>
      </c>
      <c r="O14" s="117">
        <v>-329000</v>
      </c>
      <c r="P14" s="10">
        <f t="shared" si="2"/>
        <v>92155300</v>
      </c>
      <c r="R14" s="33">
        <f t="shared" si="1"/>
        <v>-38122200</v>
      </c>
      <c r="S14" s="97"/>
      <c r="U14" s="99"/>
    </row>
    <row r="15" spans="1:21" ht="15" customHeight="1">
      <c r="A15" s="10" t="s">
        <v>6</v>
      </c>
      <c r="B15" s="10">
        <v>28452</v>
      </c>
      <c r="C15" s="10"/>
      <c r="D15" s="115">
        <v>385</v>
      </c>
      <c r="E15" s="42"/>
      <c r="F15" s="42">
        <f t="shared" si="0"/>
        <v>28837</v>
      </c>
      <c r="G15" s="42"/>
      <c r="H15" s="10">
        <v>1714.391667</v>
      </c>
      <c r="I15" s="10"/>
      <c r="J15" s="10">
        <v>212739900</v>
      </c>
      <c r="K15" s="10">
        <v>-50234600</v>
      </c>
      <c r="L15" s="10">
        <v>-412000</v>
      </c>
      <c r="M15" s="10">
        <v>3956000</v>
      </c>
      <c r="N15" s="29">
        <v>2511000</v>
      </c>
      <c r="O15" s="117">
        <v>-392000</v>
      </c>
      <c r="P15" s="10">
        <f t="shared" si="2"/>
        <v>168168300</v>
      </c>
      <c r="R15" s="33">
        <f t="shared" si="1"/>
        <v>-50626600</v>
      </c>
      <c r="S15" s="97"/>
      <c r="U15" s="99"/>
    </row>
    <row r="16" spans="1:21" ht="15" customHeight="1">
      <c r="A16" s="10" t="s">
        <v>7</v>
      </c>
      <c r="B16" s="10">
        <v>7483</v>
      </c>
      <c r="C16" s="10"/>
      <c r="D16" s="115">
        <v>120</v>
      </c>
      <c r="E16" s="42"/>
      <c r="F16" s="42">
        <f t="shared" si="0"/>
        <v>7603</v>
      </c>
      <c r="G16" s="42"/>
      <c r="H16" s="10">
        <v>525.891667</v>
      </c>
      <c r="I16" s="10"/>
      <c r="J16" s="10">
        <v>54543400</v>
      </c>
      <c r="K16" s="10">
        <v>-13482300</v>
      </c>
      <c r="L16" s="10">
        <v>-100000</v>
      </c>
      <c r="M16" s="10">
        <v>1903000</v>
      </c>
      <c r="N16" s="29">
        <v>704000</v>
      </c>
      <c r="O16" s="117">
        <v>-141000</v>
      </c>
      <c r="P16" s="10">
        <f t="shared" si="2"/>
        <v>43427100</v>
      </c>
      <c r="R16" s="33">
        <f t="shared" si="1"/>
        <v>-13623300</v>
      </c>
      <c r="S16" s="97"/>
      <c r="U16" s="99"/>
    </row>
    <row r="17" spans="1:21" ht="15" customHeight="1">
      <c r="A17" s="10" t="s">
        <v>8</v>
      </c>
      <c r="B17" s="10">
        <v>28427</v>
      </c>
      <c r="C17" s="10"/>
      <c r="D17" s="115">
        <v>387</v>
      </c>
      <c r="E17" s="42"/>
      <c r="F17" s="42">
        <f t="shared" si="0"/>
        <v>28814</v>
      </c>
      <c r="G17" s="42"/>
      <c r="H17" s="10">
        <v>1585.958333</v>
      </c>
      <c r="I17" s="10"/>
      <c r="J17" s="10">
        <v>234108000</v>
      </c>
      <c r="K17" s="10">
        <v>-52692400</v>
      </c>
      <c r="L17" s="10">
        <v>147000</v>
      </c>
      <c r="M17" s="10">
        <v>1029000</v>
      </c>
      <c r="N17" s="29">
        <v>2501000</v>
      </c>
      <c r="O17" s="117">
        <v>-436000</v>
      </c>
      <c r="P17" s="10">
        <f t="shared" si="2"/>
        <v>184656600</v>
      </c>
      <c r="R17" s="33">
        <f t="shared" si="1"/>
        <v>-53128400</v>
      </c>
      <c r="S17" s="97"/>
      <c r="U17" s="99"/>
    </row>
    <row r="18" spans="1:21" ht="15" customHeight="1">
      <c r="A18" s="10" t="s">
        <v>9</v>
      </c>
      <c r="B18" s="10">
        <v>17581</v>
      </c>
      <c r="C18" s="10"/>
      <c r="D18" s="115">
        <v>299</v>
      </c>
      <c r="E18" s="42"/>
      <c r="F18" s="42">
        <f t="shared" si="0"/>
        <v>17880</v>
      </c>
      <c r="G18" s="42"/>
      <c r="H18" s="10">
        <v>949.947222</v>
      </c>
      <c r="I18" s="10"/>
      <c r="J18" s="10">
        <v>142623700</v>
      </c>
      <c r="K18" s="10">
        <v>-45132300</v>
      </c>
      <c r="L18" s="10">
        <v>-1599000</v>
      </c>
      <c r="M18" s="10">
        <v>2728000</v>
      </c>
      <c r="N18" s="29">
        <v>1943000</v>
      </c>
      <c r="O18" s="117">
        <v>-419000</v>
      </c>
      <c r="P18" s="10">
        <f t="shared" si="2"/>
        <v>100144400</v>
      </c>
      <c r="R18" s="33">
        <f t="shared" si="1"/>
        <v>-45551300</v>
      </c>
      <c r="S18" s="97"/>
      <c r="U18" s="99"/>
    </row>
    <row r="19" spans="1:21" ht="15" customHeight="1">
      <c r="A19" s="10" t="s">
        <v>10</v>
      </c>
      <c r="B19" s="10">
        <v>1391</v>
      </c>
      <c r="C19" s="10"/>
      <c r="D19" s="115">
        <v>22</v>
      </c>
      <c r="E19" s="42"/>
      <c r="F19" s="42">
        <f t="shared" si="0"/>
        <v>1413</v>
      </c>
      <c r="G19" s="42"/>
      <c r="H19" s="10">
        <v>160.866667</v>
      </c>
      <c r="I19" s="10"/>
      <c r="J19" s="10">
        <v>10286100</v>
      </c>
      <c r="K19" s="10">
        <v>-1950900</v>
      </c>
      <c r="L19" s="10">
        <v>813000</v>
      </c>
      <c r="M19" s="10">
        <v>59000</v>
      </c>
      <c r="N19" s="29">
        <v>118000</v>
      </c>
      <c r="O19" s="117">
        <v>-18000</v>
      </c>
      <c r="P19" s="10">
        <f t="shared" si="2"/>
        <v>9307200</v>
      </c>
      <c r="R19" s="33">
        <f t="shared" si="1"/>
        <v>-1968900</v>
      </c>
      <c r="S19" s="97"/>
      <c r="U19" s="99"/>
    </row>
    <row r="20" spans="1:21" ht="15" customHeight="1">
      <c r="A20" s="10" t="s">
        <v>11</v>
      </c>
      <c r="B20" s="10">
        <v>5519</v>
      </c>
      <c r="C20" s="10"/>
      <c r="D20" s="115">
        <v>117</v>
      </c>
      <c r="E20" s="42"/>
      <c r="F20" s="42">
        <f t="shared" si="0"/>
        <v>5636</v>
      </c>
      <c r="G20" s="42"/>
      <c r="H20" s="10">
        <v>262.975</v>
      </c>
      <c r="I20" s="10"/>
      <c r="J20" s="10">
        <v>33980100</v>
      </c>
      <c r="K20" s="10">
        <v>-10349500</v>
      </c>
      <c r="L20" s="10">
        <v>-177000</v>
      </c>
      <c r="M20" s="10">
        <v>483000</v>
      </c>
      <c r="N20" s="29">
        <v>675000</v>
      </c>
      <c r="O20" s="117">
        <v>-129000</v>
      </c>
      <c r="P20" s="10">
        <f t="shared" si="2"/>
        <v>24482600</v>
      </c>
      <c r="R20" s="33">
        <f t="shared" si="1"/>
        <v>-10478500</v>
      </c>
      <c r="S20" s="97"/>
      <c r="U20" s="99"/>
    </row>
    <row r="21" spans="1:21" ht="15" customHeight="1">
      <c r="A21" s="10" t="s">
        <v>12</v>
      </c>
      <c r="B21" s="10">
        <v>26687</v>
      </c>
      <c r="C21" s="10"/>
      <c r="D21" s="115">
        <v>352</v>
      </c>
      <c r="E21" s="42"/>
      <c r="F21" s="42">
        <f t="shared" si="0"/>
        <v>27039</v>
      </c>
      <c r="G21" s="42"/>
      <c r="H21" s="10">
        <v>2263.425</v>
      </c>
      <c r="I21" s="10"/>
      <c r="J21" s="10">
        <v>224094700</v>
      </c>
      <c r="K21" s="10">
        <v>-55032800</v>
      </c>
      <c r="L21" s="10">
        <v>1257000</v>
      </c>
      <c r="M21" s="10">
        <v>1940000</v>
      </c>
      <c r="N21" s="29">
        <v>2304000</v>
      </c>
      <c r="O21" s="117">
        <v>-410000</v>
      </c>
      <c r="P21" s="10">
        <f t="shared" si="2"/>
        <v>174152900</v>
      </c>
      <c r="R21" s="33">
        <f t="shared" si="1"/>
        <v>-55442800</v>
      </c>
      <c r="S21" s="97"/>
      <c r="U21" s="99"/>
    </row>
    <row r="22" spans="1:21" ht="15" customHeight="1">
      <c r="A22" s="10" t="s">
        <v>13</v>
      </c>
      <c r="B22" s="10">
        <v>18294</v>
      </c>
      <c r="C22" s="10"/>
      <c r="D22" s="115">
        <v>292</v>
      </c>
      <c r="E22" s="42"/>
      <c r="F22" s="42">
        <f t="shared" si="0"/>
        <v>18586</v>
      </c>
      <c r="G22" s="42"/>
      <c r="H22" s="10">
        <v>665.638889</v>
      </c>
      <c r="I22" s="10"/>
      <c r="J22" s="10">
        <v>148151700</v>
      </c>
      <c r="K22" s="10">
        <v>-31158200</v>
      </c>
      <c r="L22" s="10">
        <v>443000</v>
      </c>
      <c r="M22" s="10">
        <v>502000</v>
      </c>
      <c r="N22" s="29">
        <v>1815000</v>
      </c>
      <c r="O22" s="117">
        <v>-306000</v>
      </c>
      <c r="P22" s="10">
        <f t="shared" si="2"/>
        <v>119447500</v>
      </c>
      <c r="R22" s="33">
        <f t="shared" si="1"/>
        <v>-31464200</v>
      </c>
      <c r="S22" s="97"/>
      <c r="U22" s="99"/>
    </row>
    <row r="23" spans="1:21" ht="15" customHeight="1">
      <c r="A23" s="10" t="s">
        <v>14</v>
      </c>
      <c r="B23" s="10">
        <v>22545</v>
      </c>
      <c r="C23" s="10"/>
      <c r="D23" s="115">
        <v>292</v>
      </c>
      <c r="E23" s="42"/>
      <c r="F23" s="42">
        <f t="shared" si="0"/>
        <v>22837</v>
      </c>
      <c r="G23" s="42"/>
      <c r="H23" s="10">
        <v>460.966667</v>
      </c>
      <c r="I23" s="10"/>
      <c r="J23" s="10">
        <v>160932400</v>
      </c>
      <c r="K23" s="10">
        <v>-43489700</v>
      </c>
      <c r="L23" s="10">
        <v>-470000</v>
      </c>
      <c r="M23" s="10">
        <v>554000</v>
      </c>
      <c r="N23" s="29">
        <v>1888000</v>
      </c>
      <c r="O23" s="117">
        <v>-348000</v>
      </c>
      <c r="P23" s="10">
        <f t="shared" si="2"/>
        <v>119066700</v>
      </c>
      <c r="R23" s="33">
        <f t="shared" si="1"/>
        <v>-43837700</v>
      </c>
      <c r="S23" s="97"/>
      <c r="U23" s="99"/>
    </row>
    <row r="24" spans="1:21" ht="15" customHeight="1">
      <c r="A24" s="10" t="s">
        <v>15</v>
      </c>
      <c r="B24" s="10">
        <v>15054</v>
      </c>
      <c r="C24" s="10"/>
      <c r="D24" s="115">
        <v>233</v>
      </c>
      <c r="E24" s="42"/>
      <c r="F24" s="42">
        <f t="shared" si="0"/>
        <v>15287</v>
      </c>
      <c r="G24" s="42"/>
      <c r="H24" s="10">
        <v>1024.994444</v>
      </c>
      <c r="I24" s="10"/>
      <c r="J24" s="10">
        <v>120249100</v>
      </c>
      <c r="K24" s="10">
        <v>-33873900</v>
      </c>
      <c r="L24" s="10">
        <v>249000</v>
      </c>
      <c r="M24" s="10">
        <v>591000</v>
      </c>
      <c r="N24" s="29">
        <v>1480000</v>
      </c>
      <c r="O24" s="117">
        <v>-291000</v>
      </c>
      <c r="P24" s="10">
        <f t="shared" si="2"/>
        <v>88404200</v>
      </c>
      <c r="R24" s="33">
        <f t="shared" si="1"/>
        <v>-34164900</v>
      </c>
      <c r="S24" s="97"/>
      <c r="U24" s="99"/>
    </row>
    <row r="25" spans="1:21" ht="15" customHeight="1">
      <c r="A25" s="10" t="s">
        <v>16</v>
      </c>
      <c r="B25" s="10">
        <v>26948</v>
      </c>
      <c r="C25" s="10"/>
      <c r="D25" s="115">
        <v>356</v>
      </c>
      <c r="E25" s="42"/>
      <c r="F25" s="42">
        <f t="shared" si="0"/>
        <v>27304</v>
      </c>
      <c r="G25" s="42"/>
      <c r="H25" s="10">
        <v>3091.4</v>
      </c>
      <c r="I25" s="10"/>
      <c r="J25" s="10">
        <v>218590900</v>
      </c>
      <c r="K25" s="10">
        <v>-40951800</v>
      </c>
      <c r="L25" s="10">
        <v>-1612000</v>
      </c>
      <c r="M25" s="10">
        <v>3545000</v>
      </c>
      <c r="N25" s="29">
        <v>2212000</v>
      </c>
      <c r="O25" s="117">
        <v>-292000</v>
      </c>
      <c r="P25" s="10">
        <f t="shared" si="2"/>
        <v>181492100</v>
      </c>
      <c r="R25" s="33">
        <f t="shared" si="1"/>
        <v>-41243800</v>
      </c>
      <c r="S25" s="97"/>
      <c r="U25" s="99"/>
    </row>
    <row r="26" spans="1:21" ht="15" customHeight="1">
      <c r="A26" s="10" t="s">
        <v>17</v>
      </c>
      <c r="B26" s="10">
        <v>23836</v>
      </c>
      <c r="C26" s="10"/>
      <c r="D26" s="115">
        <v>263</v>
      </c>
      <c r="E26" s="42"/>
      <c r="F26" s="42">
        <f t="shared" si="0"/>
        <v>24099</v>
      </c>
      <c r="G26" s="42"/>
      <c r="H26" s="10">
        <v>1663.4</v>
      </c>
      <c r="I26" s="10"/>
      <c r="J26" s="10">
        <v>189131700</v>
      </c>
      <c r="K26" s="10">
        <v>-44881200</v>
      </c>
      <c r="L26" s="10">
        <v>2132000</v>
      </c>
      <c r="M26" s="10">
        <v>517000</v>
      </c>
      <c r="N26" s="29">
        <v>1695000</v>
      </c>
      <c r="O26" s="117">
        <v>-279000</v>
      </c>
      <c r="P26" s="10">
        <f t="shared" si="2"/>
        <v>148315500</v>
      </c>
      <c r="R26" s="33">
        <f t="shared" si="1"/>
        <v>-45160200</v>
      </c>
      <c r="S26" s="97"/>
      <c r="U26" s="99"/>
    </row>
    <row r="27" spans="1:21" ht="15" customHeight="1">
      <c r="A27" s="10" t="s">
        <v>18</v>
      </c>
      <c r="B27" s="10">
        <v>22201</v>
      </c>
      <c r="C27" s="10"/>
      <c r="D27" s="115">
        <v>306</v>
      </c>
      <c r="E27" s="42"/>
      <c r="F27" s="42">
        <f t="shared" si="0"/>
        <v>22507</v>
      </c>
      <c r="G27" s="42"/>
      <c r="H27" s="10">
        <v>2531.95</v>
      </c>
      <c r="I27" s="10"/>
      <c r="J27" s="10">
        <v>213842200</v>
      </c>
      <c r="K27" s="10">
        <v>-38632400</v>
      </c>
      <c r="L27" s="10">
        <v>529000</v>
      </c>
      <c r="M27" s="10">
        <v>4753000</v>
      </c>
      <c r="N27" s="29">
        <v>2012000</v>
      </c>
      <c r="O27" s="117">
        <v>-295000</v>
      </c>
      <c r="P27" s="10">
        <f t="shared" si="2"/>
        <v>182208800</v>
      </c>
      <c r="R27" s="33">
        <f t="shared" si="1"/>
        <v>-38927400</v>
      </c>
      <c r="S27" s="97"/>
      <c r="U27" s="99"/>
    </row>
    <row r="28" spans="1:21" ht="15" customHeight="1">
      <c r="A28" s="10" t="s">
        <v>19</v>
      </c>
      <c r="B28" s="10">
        <v>16861</v>
      </c>
      <c r="C28" s="10"/>
      <c r="D28" s="115">
        <v>109</v>
      </c>
      <c r="E28" s="42"/>
      <c r="F28" s="42">
        <f t="shared" si="0"/>
        <v>16970</v>
      </c>
      <c r="G28" s="42"/>
      <c r="H28" s="10">
        <v>2284.972222</v>
      </c>
      <c r="I28" s="10"/>
      <c r="J28" s="10">
        <v>174240000</v>
      </c>
      <c r="K28" s="10">
        <v>-13465500</v>
      </c>
      <c r="L28" s="10">
        <v>-302000</v>
      </c>
      <c r="M28" s="10">
        <v>2221000</v>
      </c>
      <c r="N28" s="29">
        <v>627000</v>
      </c>
      <c r="O28" s="117">
        <v>-59000</v>
      </c>
      <c r="P28" s="10">
        <f t="shared" si="2"/>
        <v>163261500</v>
      </c>
      <c r="R28" s="33">
        <f t="shared" si="1"/>
        <v>-13524500</v>
      </c>
      <c r="S28" s="97"/>
      <c r="U28" s="99"/>
    </row>
    <row r="29" spans="1:21" ht="15" customHeight="1">
      <c r="A29" s="10" t="s">
        <v>20</v>
      </c>
      <c r="B29" s="10">
        <v>8971</v>
      </c>
      <c r="C29" s="10"/>
      <c r="D29" s="115">
        <v>233</v>
      </c>
      <c r="E29" s="42"/>
      <c r="F29" s="42">
        <f t="shared" si="0"/>
        <v>9204</v>
      </c>
      <c r="G29" s="42"/>
      <c r="H29" s="10">
        <v>269.225</v>
      </c>
      <c r="I29" s="10"/>
      <c r="J29" s="10">
        <v>72689000</v>
      </c>
      <c r="K29" s="10">
        <v>-16783800</v>
      </c>
      <c r="L29" s="10">
        <v>-517000</v>
      </c>
      <c r="M29" s="10">
        <v>368000</v>
      </c>
      <c r="N29" s="29">
        <v>1485000</v>
      </c>
      <c r="O29" s="117">
        <v>-242000</v>
      </c>
      <c r="P29" s="10">
        <f t="shared" si="2"/>
        <v>56999200</v>
      </c>
      <c r="R29" s="33">
        <f t="shared" si="1"/>
        <v>-17025800</v>
      </c>
      <c r="S29" s="97"/>
      <c r="U29" s="99"/>
    </row>
    <row r="30" spans="1:21" ht="15" customHeight="1">
      <c r="A30" s="10" t="s">
        <v>21</v>
      </c>
      <c r="B30" s="10">
        <v>8060</v>
      </c>
      <c r="C30" s="10"/>
      <c r="D30" s="115">
        <v>128</v>
      </c>
      <c r="E30" s="42"/>
      <c r="F30" s="42">
        <f t="shared" si="0"/>
        <v>8188</v>
      </c>
      <c r="G30" s="42"/>
      <c r="H30" s="10">
        <v>70.316667</v>
      </c>
      <c r="I30" s="10"/>
      <c r="J30" s="10">
        <v>51089400</v>
      </c>
      <c r="K30" s="10">
        <v>-9951100</v>
      </c>
      <c r="L30" s="10">
        <v>-207000</v>
      </c>
      <c r="M30" s="10">
        <v>30000</v>
      </c>
      <c r="N30" s="29">
        <v>767000</v>
      </c>
      <c r="O30" s="117">
        <v>-97000</v>
      </c>
      <c r="P30" s="10">
        <f t="shared" si="2"/>
        <v>41631300</v>
      </c>
      <c r="R30" s="33">
        <f t="shared" si="1"/>
        <v>-10048100</v>
      </c>
      <c r="S30" s="97"/>
      <c r="U30" s="99"/>
    </row>
    <row r="31" spans="1:21" ht="15" customHeight="1">
      <c r="A31" s="10" t="s">
        <v>22</v>
      </c>
      <c r="B31" s="10">
        <v>7406</v>
      </c>
      <c r="C31" s="10"/>
      <c r="D31" s="115">
        <v>146</v>
      </c>
      <c r="E31" s="42"/>
      <c r="F31" s="42">
        <f t="shared" si="0"/>
        <v>7552</v>
      </c>
      <c r="G31" s="42"/>
      <c r="H31" s="10">
        <v>85.141667</v>
      </c>
      <c r="I31" s="10"/>
      <c r="J31" s="10">
        <v>51319700</v>
      </c>
      <c r="K31" s="10">
        <v>-15999500</v>
      </c>
      <c r="L31" s="10">
        <v>-115000</v>
      </c>
      <c r="M31" s="10">
        <v>22000</v>
      </c>
      <c r="N31" s="29">
        <v>930000</v>
      </c>
      <c r="O31" s="117">
        <v>-186000</v>
      </c>
      <c r="P31" s="10">
        <f t="shared" si="2"/>
        <v>35971200</v>
      </c>
      <c r="R31" s="33">
        <f>K31+O31</f>
        <v>-16185500</v>
      </c>
      <c r="S31" s="97"/>
      <c r="U31" s="99"/>
    </row>
    <row r="32" spans="1:18" ht="6" customHeight="1">
      <c r="A32" s="10"/>
      <c r="B32" s="10"/>
      <c r="C32" s="10"/>
      <c r="D32" s="10"/>
      <c r="E32" s="10"/>
      <c r="F32" s="10"/>
      <c r="G32" s="10"/>
      <c r="H32" s="10"/>
      <c r="I32" s="10"/>
      <c r="J32" s="10"/>
      <c r="K32" s="10"/>
      <c r="L32" s="10"/>
      <c r="M32" s="10"/>
      <c r="N32" s="10"/>
      <c r="O32" s="28"/>
      <c r="P32" s="10"/>
      <c r="R32" s="32"/>
    </row>
    <row r="33" spans="1:21" ht="15" customHeight="1">
      <c r="A33" s="7" t="s">
        <v>23</v>
      </c>
      <c r="B33" s="4">
        <f aca="true" t="shared" si="3" ref="B33:R33">SUM(B9:B31)</f>
        <v>355075</v>
      </c>
      <c r="C33" s="4"/>
      <c r="D33" s="4">
        <f t="shared" si="3"/>
        <v>5194</v>
      </c>
      <c r="E33" s="4"/>
      <c r="F33" s="4">
        <f t="shared" si="3"/>
        <v>360269</v>
      </c>
      <c r="G33" s="4"/>
      <c r="H33" s="4">
        <f t="shared" si="3"/>
        <v>22531.152778</v>
      </c>
      <c r="I33" s="4"/>
      <c r="J33" s="7">
        <f t="shared" si="3"/>
        <v>2798138800</v>
      </c>
      <c r="K33" s="7">
        <f t="shared" si="3"/>
        <v>-655705800</v>
      </c>
      <c r="L33" s="7">
        <f t="shared" si="3"/>
        <v>-1889000</v>
      </c>
      <c r="M33" s="7">
        <f t="shared" si="3"/>
        <v>26947000</v>
      </c>
      <c r="N33" s="7">
        <f t="shared" si="3"/>
        <v>32850000</v>
      </c>
      <c r="O33" s="7">
        <f t="shared" si="3"/>
        <v>-5682000</v>
      </c>
      <c r="P33" s="7">
        <f t="shared" si="3"/>
        <v>2194659000</v>
      </c>
      <c r="R33" s="18">
        <f t="shared" si="3"/>
        <v>-661387800</v>
      </c>
      <c r="S33" s="10"/>
      <c r="U33" s="98"/>
    </row>
    <row r="34" spans="1:18" ht="6" customHeight="1">
      <c r="A34" s="10"/>
      <c r="B34" s="10"/>
      <c r="C34" s="10"/>
      <c r="D34" s="10"/>
      <c r="E34" s="10"/>
      <c r="F34" s="10"/>
      <c r="G34" s="10"/>
      <c r="H34" s="10"/>
      <c r="I34" s="10"/>
      <c r="J34" s="10"/>
      <c r="K34" s="10"/>
      <c r="L34" s="10"/>
      <c r="M34" s="10"/>
      <c r="N34" s="10"/>
      <c r="O34" s="10"/>
      <c r="P34" s="10"/>
      <c r="R34" s="32"/>
    </row>
    <row r="35" spans="1:19" ht="15" customHeight="1">
      <c r="A35" s="10" t="s">
        <v>66</v>
      </c>
      <c r="B35" s="10">
        <f>660+659</f>
        <v>1319</v>
      </c>
      <c r="C35" s="96"/>
      <c r="D35" s="29"/>
      <c r="E35" s="10"/>
      <c r="F35" s="10">
        <f>B35+D35</f>
        <v>1319</v>
      </c>
      <c r="G35" s="10"/>
      <c r="H35" s="10">
        <v>18.8</v>
      </c>
      <c r="I35" s="10"/>
      <c r="J35" s="10">
        <v>3034000</v>
      </c>
      <c r="K35" s="10"/>
      <c r="L35" s="10">
        <f>-97000+-5000</f>
        <v>-102000</v>
      </c>
      <c r="M35" s="10">
        <f>13000+3000</f>
        <v>16000</v>
      </c>
      <c r="N35" s="51"/>
      <c r="O35" s="8"/>
      <c r="P35" s="10">
        <f>SUM(J35:O35)</f>
        <v>2948000</v>
      </c>
      <c r="R35" s="32"/>
      <c r="S35" s="10"/>
    </row>
    <row r="36" spans="1:19" ht="15" customHeight="1">
      <c r="A36" s="10" t="s">
        <v>25</v>
      </c>
      <c r="B36" s="10">
        <v>56</v>
      </c>
      <c r="C36" s="10"/>
      <c r="D36" s="29"/>
      <c r="E36" s="10"/>
      <c r="F36" s="10">
        <f>B36+D36</f>
        <v>56</v>
      </c>
      <c r="G36" s="10"/>
      <c r="H36" s="10">
        <v>2</v>
      </c>
      <c r="I36" s="10"/>
      <c r="J36" s="10">
        <v>600700</v>
      </c>
      <c r="K36" s="10"/>
      <c r="L36" s="10">
        <v>46000</v>
      </c>
      <c r="M36" s="10">
        <v>-7000</v>
      </c>
      <c r="N36" s="10"/>
      <c r="O36" s="10"/>
      <c r="P36" s="10">
        <f>SUM(J36:O36)</f>
        <v>639700</v>
      </c>
      <c r="R36" s="32"/>
      <c r="S36" s="10"/>
    </row>
    <row r="37" spans="1:18" ht="9" customHeight="1">
      <c r="A37" s="10"/>
      <c r="B37" s="10"/>
      <c r="C37" s="10"/>
      <c r="D37" s="10"/>
      <c r="E37" s="10"/>
      <c r="F37" s="10"/>
      <c r="G37" s="10"/>
      <c r="H37" s="10"/>
      <c r="I37" s="10"/>
      <c r="J37" s="10"/>
      <c r="K37" s="10"/>
      <c r="L37" s="10"/>
      <c r="M37" s="10"/>
      <c r="N37" s="10"/>
      <c r="O37" s="10"/>
      <c r="P37" s="10"/>
      <c r="R37" s="32"/>
    </row>
    <row r="38" spans="1:19" ht="15" customHeight="1" thickBot="1">
      <c r="A38" s="6" t="s">
        <v>27</v>
      </c>
      <c r="B38" s="3">
        <f>SUM(B33:B37)</f>
        <v>356450</v>
      </c>
      <c r="C38" s="3"/>
      <c r="D38" s="3">
        <f>SUM(D33:D37)</f>
        <v>5194</v>
      </c>
      <c r="E38" s="3"/>
      <c r="F38" s="3">
        <f>SUM(F33:F37)</f>
        <v>361644</v>
      </c>
      <c r="G38" s="3"/>
      <c r="H38" s="3">
        <f>SUM(H33:H37)</f>
        <v>22551.952778</v>
      </c>
      <c r="I38" s="3"/>
      <c r="J38" s="6">
        <f aca="true" t="shared" si="4" ref="J38:P38">SUM(J33:J36)</f>
        <v>2801773500</v>
      </c>
      <c r="K38" s="6">
        <f t="shared" si="4"/>
        <v>-655705800</v>
      </c>
      <c r="L38" s="6">
        <f t="shared" si="4"/>
        <v>-1945000</v>
      </c>
      <c r="M38" s="6">
        <f t="shared" si="4"/>
        <v>26956000</v>
      </c>
      <c r="N38" s="6">
        <f t="shared" si="4"/>
        <v>32850000</v>
      </c>
      <c r="O38" s="6">
        <f t="shared" si="4"/>
        <v>-5682000</v>
      </c>
      <c r="P38" s="6">
        <f t="shared" si="4"/>
        <v>2198246700</v>
      </c>
      <c r="R38" s="16">
        <f>SUM(R33:R36)</f>
        <v>-661387800</v>
      </c>
      <c r="S38" s="10"/>
    </row>
    <row r="39" spans="4:19" ht="9" customHeight="1">
      <c r="D39" s="10"/>
      <c r="E39" s="10"/>
      <c r="F39" s="10"/>
      <c r="G39" s="10"/>
      <c r="H39" s="10"/>
      <c r="I39" s="10"/>
      <c r="J39" s="10"/>
      <c r="K39" s="10"/>
      <c r="L39" s="10"/>
      <c r="M39" s="10"/>
      <c r="N39" s="10"/>
      <c r="O39" s="10"/>
      <c r="P39" s="10"/>
      <c r="R39" s="28"/>
      <c r="S39" s="28"/>
    </row>
    <row r="40" spans="1:19" ht="15.75" customHeight="1">
      <c r="A40" s="30" t="s">
        <v>71</v>
      </c>
      <c r="D40" s="10"/>
      <c r="E40" s="10"/>
      <c r="F40" s="10"/>
      <c r="G40" s="10"/>
      <c r="H40" s="10"/>
      <c r="I40" s="10"/>
      <c r="J40" s="10"/>
      <c r="K40" s="10"/>
      <c r="L40" s="10"/>
      <c r="M40" s="38"/>
      <c r="N40" s="10"/>
      <c r="O40" s="44"/>
      <c r="P40" s="10"/>
      <c r="R40" s="28"/>
      <c r="S40" s="28"/>
    </row>
    <row r="41" spans="1:19" ht="15.75" customHeight="1">
      <c r="A41" s="93" t="s">
        <v>55</v>
      </c>
      <c r="B41" s="93"/>
      <c r="C41" s="93"/>
      <c r="D41" s="93"/>
      <c r="E41" s="93"/>
      <c r="F41" s="93"/>
      <c r="G41" s="93"/>
      <c r="H41" s="93"/>
      <c r="I41" s="93"/>
      <c r="J41" s="93"/>
      <c r="K41" s="93"/>
      <c r="L41" s="93"/>
      <c r="M41" s="93"/>
      <c r="N41" s="93"/>
      <c r="O41" s="93"/>
      <c r="P41" s="93"/>
      <c r="Q41" s="93"/>
      <c r="R41" s="93"/>
      <c r="S41" s="28"/>
    </row>
    <row r="42" spans="1:18" ht="15.75" customHeight="1">
      <c r="A42" s="30" t="s">
        <v>73</v>
      </c>
      <c r="D42" s="10"/>
      <c r="E42" s="10"/>
      <c r="F42" s="10"/>
      <c r="G42" s="10"/>
      <c r="H42" s="10"/>
      <c r="I42" s="10"/>
      <c r="J42" s="10"/>
      <c r="K42" s="10"/>
      <c r="L42" s="10"/>
      <c r="M42" s="10"/>
      <c r="N42" s="10"/>
      <c r="O42" s="10"/>
      <c r="P42" s="10"/>
      <c r="R42" s="21"/>
    </row>
    <row r="43" spans="14:18" ht="15">
      <c r="N43" s="53"/>
      <c r="R43" s="21"/>
    </row>
    <row r="44" ht="15">
      <c r="R44" s="21"/>
    </row>
    <row r="45" ht="15">
      <c r="R45" s="10"/>
    </row>
    <row r="46" ht="15">
      <c r="R46" s="10"/>
    </row>
  </sheetData>
  <sheetProtection/>
  <mergeCells count="3">
    <mergeCell ref="L5:O5"/>
    <mergeCell ref="B5:F5"/>
    <mergeCell ref="H4:H5"/>
  </mergeCells>
  <printOptions horizontalCentered="1"/>
  <pageMargins left="0.45" right="0.45" top="0.5" bottom="0.5" header="0.3" footer="0.3"/>
  <pageSetup fitToHeight="1" fitToWidth="1" horizontalDpi="600" verticalDpi="600" orientation="landscape" paperSize="5" scale="7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the Chancellor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ccanfield@calstate.edu</dc:creator>
  <cp:keywords/>
  <dc:description/>
  <cp:lastModifiedBy>Kemsley, Chris</cp:lastModifiedBy>
  <cp:lastPrinted>2016-07-14T00:51:56Z</cp:lastPrinted>
  <dcterms:created xsi:type="dcterms:W3CDTF">2015-03-23T19:18:44Z</dcterms:created>
  <dcterms:modified xsi:type="dcterms:W3CDTF">2018-11-15T22:40:25Z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0x0101008F1107925717494DA363C8461863197E</vt:lpwstr>
  </property>
  <property fmtid="{D5CDD505-2E9C-101B-9397-08002B2CF9AE}" pid="3" name="_dlc_DocIdItemGuid">
    <vt:lpwstr>b77c04ca-5034-412d-8b0c-da0765c211ff</vt:lpwstr>
  </property>
  <property fmtid="{D5CDD505-2E9C-101B-9397-08002B2CF9AE}" pid="4" name="PublishingExpirationDate">
    <vt:lpwstr/>
  </property>
  <property fmtid="{D5CDD505-2E9C-101B-9397-08002B2CF9AE}" pid="5" name="PublishingStartDate">
    <vt:lpwstr/>
  </property>
  <property fmtid="{D5CDD505-2E9C-101B-9397-08002B2CF9AE}" pid="6" name="_dlc_DocId">
    <vt:lpwstr>72WVDYXX2UNK-1717399031-182</vt:lpwstr>
  </property>
  <property fmtid="{D5CDD505-2E9C-101B-9397-08002B2CF9AE}" pid="7" name="_dlc_DocIdUrl">
    <vt:lpwstr>https://update.calstate.edu/csu-system/about-the-csu/budget/_layouts/15/DocIdRedir.aspx?ID=72WVDYXX2UNK-1717399031-182, 72WVDYXX2UNK-1717399031-182</vt:lpwstr>
  </property>
</Properties>
</file>