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csu.sharepoint.com/sites/SystemBudgetOffice/Shared Documents/Budgets/2022-23_Budget/2022-23_Governors_Budget/2022-23-Preliminary-Budget-Allocations/Email_and_Posting_Versions/"/>
    </mc:Choice>
  </mc:AlternateContent>
  <xr:revisionPtr revIDLastSave="0" documentId="8_{2B4B9DC9-0E3F-47C4-9645-76B6A77AB725}" xr6:coauthVersionLast="47" xr6:coauthVersionMax="47" xr10:uidLastSave="{00000000-0000-0000-0000-000000000000}"/>
  <bookViews>
    <workbookView xWindow="-120" yWindow="-120" windowWidth="29040" windowHeight="17640" tabRatio="702" xr2:uid="{00000000-000D-0000-FFFF-FFFF00000000}"/>
  </bookViews>
  <sheets>
    <sheet name="Attach A-Summary" sheetId="6" r:id="rId1"/>
    <sheet name="Attach B-Adj to Base GF" sheetId="11" r:id="rId2"/>
    <sheet name="Attach C-ExpenditureAdjustments" sheetId="7" r:id="rId3"/>
    <sheet name="Attach D-Enroll + Tuition&amp;Fees" sheetId="18" r:id="rId4"/>
    <sheet name="Attach E-SUG" sheetId="15" r:id="rId5"/>
  </sheets>
  <definedNames>
    <definedName name="_xlnm.Print_Area" localSheetId="0">'Attach A-Summary'!$A$1:$J$37</definedName>
    <definedName name="_xlnm.Print_Area" localSheetId="1">'Attach B-Adj to Base GF'!$A$1:$E$37</definedName>
    <definedName name="_xlnm.Print_Area" localSheetId="2">'Attach C-ExpenditureAdjustments'!$A$1:$K$36</definedName>
    <definedName name="_xlnm.Print_Area" localSheetId="3">'Attach D-Enroll + Tuition&amp;Fees'!$A$1:$J$37</definedName>
    <definedName name="_xlnm.Print_Area" localSheetId="4">'Attach E-SUG'!$A$1:$C$32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6" l="1"/>
  <c r="E32" i="6"/>
  <c r="D27" i="18"/>
  <c r="E30" i="7"/>
  <c r="E33" i="7" s="1"/>
  <c r="H29" i="6" l="1"/>
  <c r="H25" i="6"/>
  <c r="H26" i="6"/>
  <c r="H27" i="6"/>
  <c r="H18" i="6"/>
  <c r="H19" i="6"/>
  <c r="H20" i="6"/>
  <c r="H21" i="6"/>
  <c r="H22" i="6"/>
  <c r="H23" i="6"/>
  <c r="H15" i="6"/>
  <c r="H16" i="6"/>
  <c r="H12" i="6"/>
  <c r="H13" i="6"/>
  <c r="H10" i="6"/>
  <c r="H7" i="6"/>
  <c r="G33" i="6"/>
  <c r="G31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8" i="6"/>
  <c r="G29" i="6"/>
  <c r="G7" i="6"/>
  <c r="C30" i="11"/>
  <c r="C34" i="11" s="1"/>
  <c r="H27" i="18" l="1"/>
  <c r="G27" i="6" s="1"/>
  <c r="F27" i="18" l="1"/>
  <c r="F19" i="18"/>
  <c r="F15" i="18"/>
  <c r="D32" i="18"/>
  <c r="F32" i="18" s="1"/>
  <c r="D31" i="18"/>
  <c r="F31" i="18" s="1"/>
  <c r="D29" i="18"/>
  <c r="F29" i="18" s="1"/>
  <c r="D28" i="18"/>
  <c r="F28" i="18" s="1"/>
  <c r="D26" i="18"/>
  <c r="F26" i="18" s="1"/>
  <c r="D25" i="18"/>
  <c r="F25" i="18" s="1"/>
  <c r="D24" i="18"/>
  <c r="F24" i="18" s="1"/>
  <c r="D23" i="18"/>
  <c r="F23" i="18" s="1"/>
  <c r="D22" i="18"/>
  <c r="F22" i="18" s="1"/>
  <c r="D21" i="18"/>
  <c r="F21" i="18" s="1"/>
  <c r="D20" i="18"/>
  <c r="F20" i="18" s="1"/>
  <c r="D19" i="18"/>
  <c r="D18" i="18"/>
  <c r="F18" i="18" s="1"/>
  <c r="D17" i="18"/>
  <c r="F17" i="18" s="1"/>
  <c r="D16" i="18"/>
  <c r="F16" i="18" s="1"/>
  <c r="D15" i="18"/>
  <c r="D14" i="18"/>
  <c r="F14" i="18" s="1"/>
  <c r="D13" i="18"/>
  <c r="F13" i="18" s="1"/>
  <c r="D12" i="18"/>
  <c r="F12" i="18" s="1"/>
  <c r="D11" i="18"/>
  <c r="F11" i="18" s="1"/>
  <c r="D10" i="18"/>
  <c r="F10" i="18" s="1"/>
  <c r="D9" i="18"/>
  <c r="F9" i="18" s="1"/>
  <c r="D8" i="18"/>
  <c r="F8" i="18" s="1"/>
  <c r="D7" i="18"/>
  <c r="F7" i="18" s="1"/>
  <c r="J32" i="18" l="1"/>
  <c r="J31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1" i="18"/>
  <c r="J10" i="18"/>
  <c r="J9" i="18"/>
  <c r="J8" i="18"/>
  <c r="J7" i="18"/>
  <c r="I30" i="18" l="1"/>
  <c r="I33" i="18" s="1"/>
  <c r="D30" i="18"/>
  <c r="D33" i="18" s="1"/>
  <c r="C30" i="18"/>
  <c r="C33" i="18" s="1"/>
  <c r="J30" i="7"/>
  <c r="J33" i="7" s="1"/>
  <c r="H30" i="6"/>
  <c r="H36" i="6" s="1"/>
  <c r="B30" i="11" l="1"/>
  <c r="F30" i="7" l="1"/>
  <c r="F33" i="7" l="1"/>
  <c r="J12" i="18"/>
  <c r="I33" i="6" l="1"/>
  <c r="I31" i="6"/>
  <c r="H30" i="18"/>
  <c r="H33" i="18" s="1"/>
  <c r="G30" i="18"/>
  <c r="G33" i="18" s="1"/>
  <c r="E30" i="18"/>
  <c r="E33" i="18" s="1"/>
  <c r="B30" i="18"/>
  <c r="B33" i="18" s="1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30" i="6" l="1"/>
  <c r="I36" i="6" s="1"/>
  <c r="F30" i="18"/>
  <c r="F33" i="18" s="1"/>
  <c r="J30" i="18"/>
  <c r="J33" i="18" s="1"/>
  <c r="H23" i="7" l="1"/>
  <c r="K23" i="7" s="1"/>
  <c r="E23" i="6" s="1"/>
  <c r="H22" i="7"/>
  <c r="K22" i="7" s="1"/>
  <c r="E22" i="6" s="1"/>
  <c r="H19" i="7"/>
  <c r="K19" i="7" s="1"/>
  <c r="E19" i="6" s="1"/>
  <c r="H15" i="7"/>
  <c r="K15" i="7" s="1"/>
  <c r="E15" i="6" s="1"/>
  <c r="H11" i="7"/>
  <c r="K11" i="7" s="1"/>
  <c r="E11" i="6" s="1"/>
  <c r="H10" i="7"/>
  <c r="K10" i="7" s="1"/>
  <c r="E10" i="6" s="1"/>
  <c r="H7" i="7"/>
  <c r="K7" i="7" s="1"/>
  <c r="E7" i="6" s="1"/>
  <c r="E33" i="11"/>
  <c r="E32" i="11"/>
  <c r="D32" i="6" s="1"/>
  <c r="E31" i="11"/>
  <c r="D31" i="6" s="1"/>
  <c r="E29" i="11"/>
  <c r="D29" i="6" s="1"/>
  <c r="E28" i="11"/>
  <c r="D28" i="6" s="1"/>
  <c r="E27" i="11"/>
  <c r="D27" i="6" s="1"/>
  <c r="E26" i="11"/>
  <c r="D26" i="6" s="1"/>
  <c r="E25" i="11"/>
  <c r="D25" i="6" s="1"/>
  <c r="E24" i="11"/>
  <c r="D24" i="6" s="1"/>
  <c r="E23" i="11"/>
  <c r="D23" i="6" s="1"/>
  <c r="E22" i="11"/>
  <c r="D22" i="6" s="1"/>
  <c r="E21" i="11"/>
  <c r="D21" i="6" s="1"/>
  <c r="E20" i="11"/>
  <c r="D20" i="6" s="1"/>
  <c r="E19" i="11"/>
  <c r="D19" i="6" s="1"/>
  <c r="E18" i="11"/>
  <c r="D18" i="6" s="1"/>
  <c r="E17" i="11"/>
  <c r="D17" i="6" s="1"/>
  <c r="E16" i="11"/>
  <c r="D16" i="6" s="1"/>
  <c r="E15" i="11"/>
  <c r="D15" i="6" s="1"/>
  <c r="E14" i="11"/>
  <c r="D14" i="6" s="1"/>
  <c r="E13" i="11"/>
  <c r="D13" i="6" s="1"/>
  <c r="E12" i="11"/>
  <c r="D12" i="6" s="1"/>
  <c r="E11" i="11"/>
  <c r="D11" i="6" s="1"/>
  <c r="E10" i="11"/>
  <c r="D10" i="6" s="1"/>
  <c r="E9" i="11"/>
  <c r="D9" i="6" s="1"/>
  <c r="E8" i="11"/>
  <c r="D8" i="6" s="1"/>
  <c r="E7" i="11"/>
  <c r="D7" i="6" s="1"/>
  <c r="H32" i="7"/>
  <c r="K32" i="7" s="1"/>
  <c r="H31" i="7"/>
  <c r="K31" i="7" s="1"/>
  <c r="E31" i="6" s="1"/>
  <c r="H29" i="7"/>
  <c r="K29" i="7" s="1"/>
  <c r="E29" i="6" s="1"/>
  <c r="H27" i="7"/>
  <c r="K27" i="7" s="1"/>
  <c r="E27" i="6" s="1"/>
  <c r="H25" i="7"/>
  <c r="K25" i="7" s="1"/>
  <c r="E25" i="6" s="1"/>
  <c r="H24" i="7"/>
  <c r="K24" i="7" s="1"/>
  <c r="E24" i="6" s="1"/>
  <c r="H21" i="7"/>
  <c r="K21" i="7" s="1"/>
  <c r="E21" i="6" s="1"/>
  <c r="H20" i="7"/>
  <c r="K20" i="7" s="1"/>
  <c r="E20" i="6" s="1"/>
  <c r="H16" i="7"/>
  <c r="K16" i="7" s="1"/>
  <c r="E16" i="6" s="1"/>
  <c r="H13" i="7"/>
  <c r="K13" i="7" s="1"/>
  <c r="E13" i="6" s="1"/>
  <c r="H12" i="7"/>
  <c r="K12" i="7" s="1"/>
  <c r="E12" i="6" s="1"/>
  <c r="H9" i="7"/>
  <c r="K9" i="7" s="1"/>
  <c r="E9" i="6" s="1"/>
  <c r="H28" i="7"/>
  <c r="K28" i="7" s="1"/>
  <c r="E28" i="6" s="1"/>
  <c r="H17" i="7"/>
  <c r="K17" i="7" s="1"/>
  <c r="E17" i="6" s="1"/>
  <c r="H8" i="7"/>
  <c r="K8" i="7" s="1"/>
  <c r="E8" i="6" s="1"/>
  <c r="F21" i="6" l="1"/>
  <c r="J21" i="6" s="1"/>
  <c r="F29" i="6"/>
  <c r="J29" i="6" s="1"/>
  <c r="F8" i="6"/>
  <c r="J8" i="6" s="1"/>
  <c r="F13" i="6"/>
  <c r="J13" i="6" s="1"/>
  <c r="F15" i="6"/>
  <c r="J15" i="6" s="1"/>
  <c r="F16" i="6"/>
  <c r="J16" i="6" s="1"/>
  <c r="F25" i="6"/>
  <c r="J25" i="6" s="1"/>
  <c r="F19" i="6"/>
  <c r="J19" i="6" s="1"/>
  <c r="F28" i="6"/>
  <c r="J28" i="6" s="1"/>
  <c r="F17" i="6"/>
  <c r="J17" i="6" s="1"/>
  <c r="F9" i="6"/>
  <c r="J9" i="6" s="1"/>
  <c r="F20" i="6"/>
  <c r="J20" i="6" s="1"/>
  <c r="F27" i="6"/>
  <c r="J27" i="6" s="1"/>
  <c r="F33" i="6"/>
  <c r="J33" i="6" s="1"/>
  <c r="F22" i="6"/>
  <c r="J22" i="6" s="1"/>
  <c r="F12" i="6"/>
  <c r="J12" i="6" s="1"/>
  <c r="F34" i="6"/>
  <c r="J34" i="6" s="1"/>
  <c r="F11" i="6"/>
  <c r="J11" i="6" s="1"/>
  <c r="F23" i="6"/>
  <c r="J23" i="6" s="1"/>
  <c r="F35" i="6"/>
  <c r="J35" i="6" s="1"/>
  <c r="F32" i="6"/>
  <c r="J32" i="6" s="1"/>
  <c r="F31" i="6"/>
  <c r="J31" i="6" s="1"/>
  <c r="E30" i="11"/>
  <c r="E34" i="11" s="1"/>
  <c r="F7" i="6"/>
  <c r="J7" i="6" s="1"/>
  <c r="F10" i="6"/>
  <c r="J10" i="6" s="1"/>
  <c r="F24" i="6"/>
  <c r="J24" i="6" s="1"/>
  <c r="H18" i="7"/>
  <c r="K18" i="7" s="1"/>
  <c r="E18" i="6" s="1"/>
  <c r="H26" i="7"/>
  <c r="K26" i="7" s="1"/>
  <c r="E26" i="6" s="1"/>
  <c r="H14" i="7"/>
  <c r="K14" i="7" s="1"/>
  <c r="E14" i="6" s="1"/>
  <c r="K30" i="7" l="1"/>
  <c r="K33" i="7" s="1"/>
  <c r="F14" i="6"/>
  <c r="J14" i="6" s="1"/>
  <c r="F26" i="6"/>
  <c r="J26" i="6" s="1"/>
  <c r="F18" i="6"/>
  <c r="J18" i="6" s="1"/>
  <c r="D30" i="7"/>
  <c r="D33" i="7" s="1"/>
  <c r="G30" i="7"/>
  <c r="G33" i="7" s="1"/>
  <c r="J30" i="6" l="1"/>
  <c r="J36" i="6" s="1"/>
  <c r="F30" i="6"/>
  <c r="F36" i="6" s="1"/>
  <c r="D30" i="11"/>
  <c r="D34" i="11" s="1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H30" i="7" l="1"/>
  <c r="H33" i="7" s="1"/>
  <c r="C30" i="6" l="1"/>
  <c r="B34" i="11" l="1"/>
  <c r="D30" i="6" l="1"/>
  <c r="B4" i="15" l="1"/>
  <c r="C30" i="15" l="1"/>
  <c r="B30" i="7" l="1"/>
  <c r="B33" i="7" s="1"/>
  <c r="E30" i="6" l="1"/>
  <c r="G30" i="6"/>
  <c r="B30" i="6" l="1"/>
  <c r="B36" i="6" s="1"/>
  <c r="C30" i="7" l="1"/>
  <c r="C33" i="7" s="1"/>
  <c r="B30" i="15" l="1"/>
  <c r="C36" i="6" l="1"/>
  <c r="G36" i="6" l="1"/>
  <c r="D36" i="6" l="1"/>
  <c r="E36" i="6"/>
</calcChain>
</file>

<file path=xl/sharedStrings.xml><?xml version="1.0" encoding="utf-8"?>
<sst xmlns="http://schemas.openxmlformats.org/spreadsheetml/2006/main" count="216" uniqueCount="103">
  <si>
    <t>ATTACHMENT A - Operating Budget Sources</t>
  </si>
  <si>
    <t>General Fund</t>
  </si>
  <si>
    <t>Tuition &amp; Fees</t>
  </si>
  <si>
    <t>(Sum of Cols. 2-4)</t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</si>
  <si>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</si>
  <si>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</si>
  <si>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</si>
  <si>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</si>
  <si>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</si>
  <si>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</si>
  <si>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</si>
  <si>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</si>
  <si>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</si>
  <si>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</si>
  <si>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</si>
  <si>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</si>
  <si>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</si>
  <si>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</si>
  <si>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</si>
  <si>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</si>
  <si>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</si>
  <si>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</si>
  <si>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</si>
  <si>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</si>
  <si>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</si>
  <si>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</si>
  <si>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</si>
  <si>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</si>
  <si>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 &amp; Systemwide Programs</t>
  </si>
  <si>
    <t>Center for California Studies</t>
  </si>
  <si>
    <t>Summer Arts</t>
  </si>
  <si>
    <t xml:space="preserve">Systemwide Provisions </t>
  </si>
  <si>
    <t>Systemwide Capital &amp; Infrastructure</t>
  </si>
  <si>
    <t>CSU System Total</t>
  </si>
  <si>
    <t>Mandatory Costs</t>
  </si>
  <si>
    <t>Health 
Premiums</t>
  </si>
  <si>
    <t>Operations &amp; Maintenance of New Facilities</t>
  </si>
  <si>
    <t>2021-22 State University Grant 5% Redistribution</t>
  </si>
  <si>
    <t>(Attach. E, Col. 4)</t>
  </si>
  <si>
    <t>Enrollment</t>
  </si>
  <si>
    <t>Tuition</t>
  </si>
  <si>
    <t>2021-22
Resident
FTES Target</t>
  </si>
  <si>
    <t>(Sum Col. 1-2)</t>
  </si>
  <si>
    <t>2022-23 Preliminary Budget Allocations</t>
  </si>
  <si>
    <t>Coded Memo B 2022-01</t>
  </si>
  <si>
    <t>2021-22
Gross
Operating Budget</t>
  </si>
  <si>
    <r>
      <t>2022-23
Gross
Operating</t>
    </r>
    <r>
      <rPr>
        <b/>
        <strike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Budget</t>
    </r>
  </si>
  <si>
    <t>2022-23
Estimated
Gross Tuition &amp;
Fee Revenue</t>
  </si>
  <si>
    <t>Total
2022-23
General Fund</t>
  </si>
  <si>
    <t>2022-23
General Fund
Increase for Expenditures</t>
  </si>
  <si>
    <t>Revisions to 2021-22 General Fund Allocations</t>
  </si>
  <si>
    <t>2021-22
General Fund</t>
  </si>
  <si>
    <t>(Coded Memo
B 2021-02)</t>
  </si>
  <si>
    <t>ATTACHMENT B - Revisions to 2021-22 General Fund Allocations (Sources)</t>
  </si>
  <si>
    <t>2021-22
State Funded Retirement Adjustment</t>
  </si>
  <si>
    <t>Revisions to
2021-22
General Fund
Allocations</t>
  </si>
  <si>
    <t>2022-23 Enrollment Growth</t>
  </si>
  <si>
    <t>2022-23  Expenditure Adjustments</t>
  </si>
  <si>
    <t>ATTACHMENT D - 2022-23 Enrollment and Tuition &amp; Fee Revenue (Sources)</t>
  </si>
  <si>
    <t>ATTACHMENT E - 2022-23 Preliminary State University Grants (Uses)</t>
  </si>
  <si>
    <t>2021-22 SUG</t>
  </si>
  <si>
    <t>(Coded Memo 
B 2021-02, Attach. C)</t>
  </si>
  <si>
    <t>(95% of
2021-22 SUG)</t>
  </si>
  <si>
    <t>2022-23
Estimated
Total FTES</t>
  </si>
  <si>
    <t>2021-22
Estimated
Gross Tuition &amp;
Fee Revenue</t>
  </si>
  <si>
    <t>Total 2022-23
Estimated
Gross Tuition &amp;
Fee Revenue</t>
  </si>
  <si>
    <t>Revenue Adjustments</t>
  </si>
  <si>
    <t>ATTACHMENT C - 2022-23 Expenditure Adjustments (Uses) and Revenue Adjustments (Sources)</t>
  </si>
  <si>
    <t>2022-23
Total Resident
FTES Target</t>
  </si>
  <si>
    <t>2022-23
Tuition Revenue from Enrollment Growth</t>
  </si>
  <si>
    <t>Estimated 2022-23
Tuition Revenue from Enrollment Growth</t>
  </si>
  <si>
    <t>(Attach. D, Col. 8)</t>
  </si>
  <si>
    <t>(Attach. D, Cols. 6 + 7)</t>
  </si>
  <si>
    <t>(Cols. 6 + 7)</t>
  </si>
  <si>
    <t>(Cols. 5 + 8)</t>
  </si>
  <si>
    <t>(Sum Col. 6-8)</t>
  </si>
  <si>
    <t>(Sum Col. 3-4)</t>
  </si>
  <si>
    <t xml:space="preserve"> (Campus Reported, 2021-22 FIRMS Budget)</t>
  </si>
  <si>
    <r>
      <t xml:space="preserve">2022-23 Compensation Adjustment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</si>
  <si>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2021-22
Compensation
Adjustment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</si>
  <si>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Remaining $35,045,000 in SUG to be allocated to campuses in final budget allocations.</t>
    </r>
  </si>
  <si>
    <r>
      <t xml:space="preserve">Other Program Adjustments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</si>
  <si>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(Sum Cols. 1-5)</t>
  </si>
  <si>
    <t>(Col. 6 - Col. 7)</t>
  </si>
  <si>
    <t>(Attach. C, Col. 8)</t>
  </si>
  <si>
    <t>(Sum Cols. 1-3)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</si>
  <si>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Remaining $22 million of recurring $25 million for polytechnic transition will be included in future allocations.</t>
    </r>
  </si>
  <si>
    <t>(Attach. B, Col. 4)</t>
  </si>
  <si>
    <t>(-$401 per FTES)</t>
  </si>
  <si>
    <r>
      <t xml:space="preserve">Adjust Enrollment Growth to State Funding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</si>
  <si>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($13,765 * FTES)</t>
  </si>
  <si>
    <t>2021-22
Gross Tuition Revenue</t>
  </si>
  <si>
    <t>2021-22
Other Fee
Revenue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</si>
  <si>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Compensation increases for Units 03, 10 &amp; 11 finalized in 2021-22.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</si>
  <si>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Estimated 3% general salary increase and 2.65% post promotion increase for Unit 03 compensation adjustments.</t>
    </r>
  </si>
  <si>
    <r>
      <t xml:space="preserve">2022-23 
Preliminary 
SUG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</si>
  <si>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Campus allocations are adjusted down from $84.8 million to $81 million state General Fund to match the amount included in the Governor’s proposed budget.</t>
    </r>
  </si>
  <si>
    <r>
      <t xml:space="preserve">2022-23
Resident
FTES Target
Increase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</si>
  <si>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2020-21
Nonresident FTES 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</si>
  <si>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Equal to campus reported actual 2020-21 nonresident students. Actual 2021-22 nonresident students will be used in final budget allocation memo.</t>
    </r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</si>
  <si>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Reported Systemwide Programs revenue is for International Programs (660 FTES) and CalStateTEACH (659 FTES) tuition and CalState Apply application fees.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</si>
  <si>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color theme="1"/>
        <rFont val="Calibri"/>
        <family val="2"/>
        <scheme val="minor"/>
      </rPr>
      <t>Campus enrollment growth targets and allocations may be revised on the 2022-23 final budget allocations memo to achieve the necessary systemwide enrollment growth.</t>
    </r>
  </si>
  <si>
    <r>
      <t xml:space="preserve">Chancellor's Office &amp; Systemwide Programs </t>
    </r>
    <r>
      <rPr>
        <vertAlign val="super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</si>
</sst>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theme="0" tint="-0.24994659260841701"/>
      </left>
      <right/>
      <top/>
      <bottom style="thin">
        <color indexed="64"/>
      </bottom>
      <diagonal/>
    </border>
    <border>
      <left/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/>
      <top style="thin">
        <color indexed="64"/>
      </top>
      <bottom/>
      <diagonal/>
    </border>
    <border>
      <left/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theme="0" tint="-0.24994659260841701"/>
      </right>
      <top/>
      <bottom style="thin">
        <color indexed="64"/>
      </bottom>
      <diagonal/>
    </border>
    <border>
      <left style="medium">
        <color auto="1"/>
      </left>
      <right style="thick">
        <color theme="0" tint="-0.2499465926084170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3" fontId="8" fillId="0" borderId="0" xfId="0" applyNumberFormat="1" applyFont="1"/>
    <xf numFmtId="37" fontId="2" fillId="0" borderId="1" xfId="0" applyNumberFormat="1" applyFont="1" applyBorder="1"/>
    <xf numFmtId="37" fontId="8" fillId="0" borderId="0" xfId="0" applyNumberFormat="1" applyFont="1"/>
    <xf numFmtId="37" fontId="0" fillId="0" borderId="0" xfId="0" applyNumberFormat="1" applyFont="1" applyFill="1" applyBorder="1"/>
    <xf numFmtId="37" fontId="0" fillId="0" borderId="0" xfId="0" applyNumberFormat="1" applyFont="1"/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37" fontId="8" fillId="0" borderId="0" xfId="0" applyNumberFormat="1" applyFont="1" applyFill="1"/>
    <xf numFmtId="37" fontId="0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1" xfId="0" applyNumberFormat="1" applyFont="1" applyFill="1" applyBorder="1"/>
    <xf numFmtId="5" fontId="2" fillId="0" borderId="1" xfId="0" applyNumberFormat="1" applyFont="1" applyFill="1" applyBorder="1"/>
    <xf numFmtId="37" fontId="0" fillId="2" borderId="0" xfId="0" applyNumberFormat="1" applyFont="1" applyFill="1"/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3" xfId="0" applyNumberFormat="1" applyFont="1" applyFill="1" applyBorder="1"/>
    <xf numFmtId="9" fontId="0" fillId="0" borderId="0" xfId="56" applyFont="1"/>
    <xf numFmtId="164" fontId="0" fillId="0" borderId="0" xfId="0" applyNumberFormat="1" applyFont="1"/>
    <xf numFmtId="5" fontId="0" fillId="2" borderId="0" xfId="0" applyNumberFormat="1" applyFont="1" applyFill="1"/>
    <xf numFmtId="10" fontId="0" fillId="0" borderId="0" xfId="56" applyNumberFormat="1" applyFont="1"/>
    <xf numFmtId="38" fontId="0" fillId="0" borderId="0" xfId="0" applyNumberFormat="1" applyFont="1"/>
    <xf numFmtId="5" fontId="16" fillId="0" borderId="0" xfId="0" applyNumberFormat="1" applyFont="1" applyFill="1" applyAlignment="1"/>
    <xf numFmtId="37" fontId="8" fillId="0" borderId="0" xfId="0" applyNumberFormat="1" applyFont="1" applyBorder="1"/>
    <xf numFmtId="0" fontId="0" fillId="0" borderId="0" xfId="0" applyFont="1" applyBorder="1"/>
    <xf numFmtId="37" fontId="8" fillId="0" borderId="0" xfId="0" applyNumberFormat="1" applyFont="1" applyFill="1" applyAlignment="1">
      <alignment horizontal="right"/>
    </xf>
    <xf numFmtId="0" fontId="19" fillId="0" borderId="0" xfId="57" applyFont="1" applyFill="1" applyAlignment="1">
      <alignment horizontal="right" vertical="center"/>
    </xf>
    <xf numFmtId="0" fontId="20" fillId="0" borderId="0" xfId="0" applyFont="1"/>
    <xf numFmtId="37" fontId="22" fillId="0" borderId="0" xfId="0" applyNumberFormat="1" applyFont="1"/>
    <xf numFmtId="5" fontId="2" fillId="0" borderId="2" xfId="0" applyNumberFormat="1" applyFont="1" applyBorder="1"/>
    <xf numFmtId="37" fontId="2" fillId="0" borderId="3" xfId="0" applyNumberFormat="1" applyFont="1" applyFill="1" applyBorder="1" applyAlignment="1">
      <alignment horizontal="center" wrapText="1"/>
    </xf>
    <xf numFmtId="37" fontId="11" fillId="0" borderId="3" xfId="0" applyNumberFormat="1" applyFont="1" applyFill="1" applyBorder="1" applyAlignment="1">
      <alignment horizontal="center" wrapText="1"/>
    </xf>
    <xf numFmtId="0" fontId="0" fillId="0" borderId="3" xfId="0" applyFont="1" applyBorder="1"/>
    <xf numFmtId="37" fontId="0" fillId="0" borderId="3" xfId="0" applyNumberFormat="1" applyFont="1" applyBorder="1" applyAlignment="1">
      <alignment horizontal="center" wrapText="1"/>
    </xf>
    <xf numFmtId="37" fontId="0" fillId="0" borderId="1" xfId="0" applyNumberFormat="1" applyFont="1" applyBorder="1" applyAlignment="1">
      <alignment horizontal="center" wrapText="1"/>
    </xf>
    <xf numFmtId="37" fontId="0" fillId="0" borderId="1" xfId="0" applyNumberFormat="1" applyFont="1" applyFill="1" applyBorder="1"/>
    <xf numFmtId="0" fontId="20" fillId="0" borderId="1" xfId="0" applyFont="1" applyBorder="1"/>
    <xf numFmtId="37" fontId="15" fillId="0" borderId="0" xfId="0" applyNumberFormat="1" applyFont="1" applyBorder="1" applyAlignment="1"/>
    <xf numFmtId="37" fontId="23" fillId="0" borderId="0" xfId="0" applyNumberFormat="1" applyFont="1" applyFill="1"/>
    <xf numFmtId="5" fontId="0" fillId="0" borderId="0" xfId="0" applyNumberFormat="1" applyFont="1" applyFill="1"/>
    <xf numFmtId="7" fontId="0" fillId="0" borderId="0" xfId="0" applyNumberFormat="1" applyFont="1"/>
    <xf numFmtId="44" fontId="0" fillId="0" borderId="0" xfId="58" applyFont="1"/>
    <xf numFmtId="9" fontId="0" fillId="0" borderId="0" xfId="56" applyFont="1" applyFill="1"/>
    <xf numFmtId="5" fontId="20" fillId="0" borderId="0" xfId="0" applyNumberFormat="1" applyFont="1"/>
    <xf numFmtId="37" fontId="0" fillId="0" borderId="4" xfId="0" applyNumberFormat="1" applyFont="1" applyBorder="1" applyAlignment="1">
      <alignment horizontal="center"/>
    </xf>
    <xf numFmtId="37" fontId="2" fillId="0" borderId="5" xfId="0" applyNumberFormat="1" applyFont="1" applyFill="1" applyBorder="1" applyAlignment="1">
      <alignment horizontal="center" wrapText="1"/>
    </xf>
    <xf numFmtId="37" fontId="0" fillId="0" borderId="4" xfId="0" applyNumberFormat="1" applyFont="1" applyFill="1" applyBorder="1" applyAlignment="1">
      <alignment horizontal="center"/>
    </xf>
    <xf numFmtId="5" fontId="2" fillId="0" borderId="2" xfId="0" applyNumberFormat="1" applyFont="1" applyFill="1" applyBorder="1"/>
    <xf numFmtId="10" fontId="0" fillId="0" borderId="0" xfId="56" applyNumberFormat="1" applyFont="1" applyFill="1"/>
    <xf numFmtId="37" fontId="0" fillId="0" borderId="8" xfId="0" applyNumberFormat="1" applyFont="1" applyBorder="1" applyAlignment="1">
      <alignment horizontal="center"/>
    </xf>
    <xf numFmtId="37" fontId="2" fillId="0" borderId="13" xfId="0" applyNumberFormat="1" applyFont="1" applyFill="1" applyBorder="1" applyAlignment="1">
      <alignment horizontal="center" wrapText="1"/>
    </xf>
    <xf numFmtId="37" fontId="12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38" fontId="0" fillId="0" borderId="0" xfId="0" applyNumberFormat="1" applyFont="1" applyFill="1"/>
    <xf numFmtId="37" fontId="12" fillId="0" borderId="1" xfId="0" applyNumberFormat="1" applyFont="1" applyFill="1" applyBorder="1" applyAlignment="1">
      <alignment horizontal="center" vertical="center" wrapText="1"/>
    </xf>
    <xf numFmtId="37" fontId="11" fillId="0" borderId="5" xfId="0" applyNumberFormat="1" applyFont="1" applyFill="1" applyBorder="1" applyAlignment="1">
      <alignment horizontal="center" wrapText="1"/>
    </xf>
    <xf numFmtId="37" fontId="0" fillId="2" borderId="0" xfId="0" applyNumberFormat="1" applyFill="1"/>
    <xf numFmtId="37" fontId="0" fillId="0" borderId="0" xfId="0" applyNumberFormat="1"/>
    <xf numFmtId="37" fontId="0" fillId="2" borderId="0" xfId="0" applyNumberFormat="1" applyFill="1" applyAlignment="1">
      <alignment horizontal="right" indent="1"/>
    </xf>
    <xf numFmtId="5" fontId="2" fillId="0" borderId="2" xfId="0" applyNumberFormat="1" applyFont="1" applyBorder="1" applyAlignment="1">
      <alignment horizontal="right" indent="1"/>
    </xf>
    <xf numFmtId="37" fontId="0" fillId="0" borderId="0" xfId="0" applyNumberFormat="1" applyAlignment="1">
      <alignment horizontal="right" indent="1"/>
    </xf>
    <xf numFmtId="5" fontId="0" fillId="2" borderId="0" xfId="0" applyNumberFormat="1" applyFill="1" applyAlignment="1">
      <alignment horizontal="right" indent="1"/>
    </xf>
    <xf numFmtId="37" fontId="10" fillId="2" borderId="0" xfId="0" applyNumberFormat="1" applyFont="1" applyFill="1" applyAlignment="1">
      <alignment horizontal="right" indent="1"/>
    </xf>
    <xf numFmtId="5" fontId="2" fillId="0" borderId="1" xfId="0" applyNumberFormat="1" applyFont="1" applyBorder="1" applyAlignment="1">
      <alignment horizontal="right" indent="1"/>
    </xf>
    <xf numFmtId="37" fontId="0" fillId="2" borderId="4" xfId="0" applyNumberFormat="1" applyFill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5" fontId="0" fillId="2" borderId="4" xfId="0" applyNumberFormat="1" applyFill="1" applyBorder="1" applyAlignment="1">
      <alignment horizontal="right" indent="1"/>
    </xf>
    <xf numFmtId="37" fontId="0" fillId="0" borderId="4" xfId="0" applyNumberFormat="1" applyBorder="1" applyAlignment="1">
      <alignment horizontal="right" indent="1"/>
    </xf>
    <xf numFmtId="37" fontId="10" fillId="2" borderId="4" xfId="0" applyNumberFormat="1" applyFont="1" applyFill="1" applyBorder="1" applyAlignment="1">
      <alignment horizontal="right" indent="1"/>
    </xf>
    <xf numFmtId="5" fontId="2" fillId="0" borderId="6" xfId="0" applyNumberFormat="1" applyFont="1" applyBorder="1" applyAlignment="1">
      <alignment horizontal="right" indent="1"/>
    </xf>
    <xf numFmtId="37" fontId="12" fillId="0" borderId="1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horizontal="center" vertical="center"/>
    </xf>
    <xf numFmtId="37" fontId="2" fillId="0" borderId="0" xfId="0" applyNumberFormat="1" applyFont="1"/>
    <xf numFmtId="37" fontId="13" fillId="0" borderId="0" xfId="0" applyNumberFormat="1" applyFont="1"/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11" fillId="0" borderId="3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37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5" fontId="0" fillId="2" borderId="0" xfId="0" applyNumberFormat="1" applyFill="1"/>
    <xf numFmtId="5" fontId="0" fillId="0" borderId="0" xfId="0" applyNumberFormat="1"/>
    <xf numFmtId="5" fontId="2" fillId="0" borderId="1" xfId="0" applyNumberFormat="1" applyFont="1" applyBorder="1"/>
    <xf numFmtId="37" fontId="2" fillId="0" borderId="1" xfId="0" applyNumberFormat="1" applyFont="1" applyBorder="1" applyAlignment="1">
      <alignment horizontal="right" indent="1"/>
    </xf>
    <xf numFmtId="37" fontId="2" fillId="0" borderId="2" xfId="0" applyNumberFormat="1" applyFont="1" applyBorder="1" applyAlignment="1">
      <alignment horizontal="right" indent="1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37" fontId="12" fillId="0" borderId="6" xfId="0" applyNumberFormat="1" applyFont="1" applyFill="1" applyBorder="1" applyAlignment="1">
      <alignment horizontal="center" vertical="center" wrapText="1"/>
    </xf>
    <xf numFmtId="5" fontId="10" fillId="2" borderId="0" xfId="0" applyNumberFormat="1" applyFont="1" applyFill="1" applyAlignment="1">
      <alignment horizontal="right" indent="1"/>
    </xf>
    <xf numFmtId="37" fontId="10" fillId="0" borderId="0" xfId="0" applyNumberFormat="1" applyFont="1" applyAlignment="1">
      <alignment horizontal="right" indent="1"/>
    </xf>
    <xf numFmtId="5" fontId="10" fillId="2" borderId="4" xfId="0" applyNumberFormat="1" applyFont="1" applyFill="1" applyBorder="1" applyAlignment="1">
      <alignment horizontal="right" indent="1"/>
    </xf>
    <xf numFmtId="37" fontId="10" fillId="0" borderId="4" xfId="0" applyNumberFormat="1" applyFont="1" applyBorder="1" applyAlignment="1">
      <alignment horizontal="right" indent="1"/>
    </xf>
    <xf numFmtId="5" fontId="11" fillId="0" borderId="6" xfId="0" applyNumberFormat="1" applyFont="1" applyBorder="1" applyAlignment="1">
      <alignment horizontal="right" indent="1"/>
    </xf>
    <xf numFmtId="37" fontId="0" fillId="0" borderId="4" xfId="0" applyNumberFormat="1" applyFont="1" applyBorder="1"/>
    <xf numFmtId="37" fontId="25" fillId="0" borderId="0" xfId="0" applyNumberFormat="1" applyFont="1" applyFill="1"/>
    <xf numFmtId="5" fontId="0" fillId="2" borderId="14" xfId="0" applyNumberFormat="1" applyFill="1" applyBorder="1" applyAlignment="1">
      <alignment horizontal="right" indent="1"/>
    </xf>
    <xf numFmtId="37" fontId="2" fillId="0" borderId="15" xfId="0" applyNumberFormat="1" applyFont="1" applyFill="1" applyBorder="1" applyAlignment="1">
      <alignment horizontal="center" wrapText="1"/>
    </xf>
    <xf numFmtId="37" fontId="12" fillId="0" borderId="17" xfId="0" applyNumberFormat="1" applyFont="1" applyFill="1" applyBorder="1" applyAlignment="1">
      <alignment horizontal="center" vertical="center" wrapText="1"/>
    </xf>
    <xf numFmtId="37" fontId="12" fillId="0" borderId="18" xfId="0" applyNumberFormat="1" applyFont="1" applyFill="1" applyBorder="1" applyAlignment="1">
      <alignment horizontal="center" vertical="center" wrapText="1"/>
    </xf>
    <xf numFmtId="5" fontId="0" fillId="2" borderId="19" xfId="0" applyNumberFormat="1" applyFill="1" applyBorder="1" applyAlignment="1">
      <alignment horizontal="right" indent="1"/>
    </xf>
    <xf numFmtId="5" fontId="0" fillId="2" borderId="20" xfId="0" applyNumberFormat="1" applyFill="1" applyBorder="1" applyAlignment="1">
      <alignment horizontal="right" indent="1"/>
    </xf>
    <xf numFmtId="37" fontId="0" fillId="0" borderId="21" xfId="0" applyNumberFormat="1" applyBorder="1" applyAlignment="1">
      <alignment horizontal="right" indent="1"/>
    </xf>
    <xf numFmtId="37" fontId="0" fillId="0" borderId="22" xfId="0" applyNumberFormat="1" applyBorder="1" applyAlignment="1">
      <alignment horizontal="right" indent="1"/>
    </xf>
    <xf numFmtId="37" fontId="0" fillId="2" borderId="21" xfId="0" applyNumberFormat="1" applyFill="1" applyBorder="1" applyAlignment="1">
      <alignment horizontal="right" indent="1"/>
    </xf>
    <xf numFmtId="37" fontId="0" fillId="2" borderId="22" xfId="0" applyNumberFormat="1" applyFill="1" applyBorder="1" applyAlignment="1">
      <alignment horizontal="right" indent="1"/>
    </xf>
    <xf numFmtId="37" fontId="10" fillId="2" borderId="21" xfId="0" applyNumberFormat="1" applyFont="1" applyFill="1" applyBorder="1" applyAlignment="1">
      <alignment horizontal="right" indent="1"/>
    </xf>
    <xf numFmtId="37" fontId="10" fillId="2" borderId="22" xfId="0" applyNumberFormat="1" applyFont="1" applyFill="1" applyBorder="1" applyAlignment="1">
      <alignment horizontal="right" indent="1"/>
    </xf>
    <xf numFmtId="5" fontId="2" fillId="0" borderId="17" xfId="0" applyNumberFormat="1" applyFont="1" applyBorder="1" applyAlignment="1">
      <alignment horizontal="right" indent="1"/>
    </xf>
    <xf numFmtId="5" fontId="2" fillId="0" borderId="18" xfId="0" applyNumberFormat="1" applyFont="1" applyBorder="1" applyAlignment="1">
      <alignment horizontal="right" indent="1"/>
    </xf>
    <xf numFmtId="5" fontId="2" fillId="0" borderId="23" xfId="0" applyNumberFormat="1" applyFont="1" applyBorder="1" applyAlignment="1">
      <alignment horizontal="right" indent="1"/>
    </xf>
    <xf numFmtId="5" fontId="2" fillId="0" borderId="24" xfId="0" applyNumberFormat="1" applyFont="1" applyBorder="1" applyAlignment="1">
      <alignment horizontal="right" indent="1"/>
    </xf>
    <xf numFmtId="5" fontId="0" fillId="0" borderId="0" xfId="0" applyNumberFormat="1" applyAlignment="1">
      <alignment horizontal="right" indent="1"/>
    </xf>
    <xf numFmtId="37" fontId="2" fillId="0" borderId="16" xfId="0" applyNumberFormat="1" applyFont="1" applyFill="1" applyBorder="1" applyAlignment="1">
      <alignment horizontal="center" wrapText="1"/>
    </xf>
    <xf numFmtId="165" fontId="8" fillId="0" borderId="0" xfId="0" quotePrefix="1" applyNumberFormat="1" applyFont="1" applyAlignment="1">
      <alignment horizontal="right" wrapText="1"/>
    </xf>
    <xf numFmtId="37" fontId="0" fillId="0" borderId="0" xfId="0" applyNumberFormat="1" applyFill="1"/>
    <xf numFmtId="37" fontId="2" fillId="0" borderId="25" xfId="0" applyNumberFormat="1" applyFont="1" applyFill="1" applyBorder="1" applyAlignment="1">
      <alignment horizontal="center" wrapText="1"/>
    </xf>
    <xf numFmtId="37" fontId="12" fillId="0" borderId="26" xfId="0" applyNumberFormat="1" applyFont="1" applyFill="1" applyBorder="1" applyAlignment="1">
      <alignment horizontal="center" vertical="center" wrapText="1"/>
    </xf>
    <xf numFmtId="37" fontId="2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5" fontId="0" fillId="2" borderId="27" xfId="0" applyNumberFormat="1" applyFill="1" applyBorder="1" applyAlignment="1">
      <alignment horizontal="right" indent="1"/>
    </xf>
    <xf numFmtId="37" fontId="0" fillId="0" borderId="0" xfId="0" applyNumberFormat="1" applyBorder="1" applyAlignment="1">
      <alignment horizontal="right" indent="1"/>
    </xf>
    <xf numFmtId="37" fontId="0" fillId="2" borderId="0" xfId="0" applyNumberFormat="1" applyFill="1" applyBorder="1" applyAlignment="1">
      <alignment horizontal="right" indent="1"/>
    </xf>
    <xf numFmtId="37" fontId="10" fillId="2" borderId="0" xfId="0" applyNumberFormat="1" applyFont="1" applyFill="1" applyBorder="1" applyAlignment="1">
      <alignment horizontal="right" indent="1"/>
    </xf>
    <xf numFmtId="37" fontId="2" fillId="0" borderId="28" xfId="0" applyNumberFormat="1" applyFont="1" applyFill="1" applyBorder="1" applyAlignment="1">
      <alignment horizontal="center" wrapText="1"/>
    </xf>
    <xf numFmtId="37" fontId="12" fillId="0" borderId="29" xfId="0" applyNumberFormat="1" applyFont="1" applyFill="1" applyBorder="1" applyAlignment="1">
      <alignment horizontal="center" vertical="center" wrapText="1"/>
    </xf>
    <xf numFmtId="5" fontId="0" fillId="2" borderId="30" xfId="0" applyNumberFormat="1" applyFill="1" applyBorder="1" applyAlignment="1">
      <alignment horizontal="right" indent="1"/>
    </xf>
    <xf numFmtId="37" fontId="0" fillId="0" borderId="31" xfId="0" applyNumberFormat="1" applyBorder="1" applyAlignment="1">
      <alignment horizontal="right" indent="1"/>
    </xf>
    <xf numFmtId="37" fontId="0" fillId="2" borderId="31" xfId="0" applyNumberFormat="1" applyFill="1" applyBorder="1" applyAlignment="1">
      <alignment horizontal="right" indent="1"/>
    </xf>
    <xf numFmtId="37" fontId="10" fillId="2" borderId="31" xfId="0" applyNumberFormat="1" applyFont="1" applyFill="1" applyBorder="1" applyAlignment="1">
      <alignment horizontal="right" indent="1"/>
    </xf>
    <xf numFmtId="5" fontId="2" fillId="0" borderId="29" xfId="0" applyNumberFormat="1" applyFont="1" applyBorder="1" applyAlignment="1">
      <alignment horizontal="right" indent="1"/>
    </xf>
    <xf numFmtId="5" fontId="2" fillId="0" borderId="32" xfId="0" applyNumberFormat="1" applyFont="1" applyBorder="1" applyAlignment="1">
      <alignment horizontal="right" inden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8" xfId="0" applyNumberFormat="1" applyFont="1" applyBorder="1" applyAlignment="1">
      <alignment horizontal="center" vertical="center" wrapText="1"/>
    </xf>
    <xf numFmtId="37" fontId="2" fillId="0" borderId="17" xfId="0" applyNumberFormat="1" applyFont="1" applyBorder="1" applyAlignment="1">
      <alignment horizontal="right" indent="1"/>
    </xf>
    <xf numFmtId="37" fontId="2" fillId="0" borderId="18" xfId="0" applyNumberFormat="1" applyFont="1" applyBorder="1" applyAlignment="1">
      <alignment horizontal="right" indent="1"/>
    </xf>
    <xf numFmtId="37" fontId="2" fillId="0" borderId="23" xfId="0" applyNumberFormat="1" applyFont="1" applyBorder="1" applyAlignment="1">
      <alignment horizontal="right" indent="1"/>
    </xf>
    <xf numFmtId="37" fontId="2" fillId="0" borderId="24" xfId="0" applyNumberFormat="1" applyFont="1" applyBorder="1" applyAlignment="1">
      <alignment horizontal="right" indent="1"/>
    </xf>
    <xf numFmtId="37" fontId="11" fillId="0" borderId="15" xfId="0" applyNumberFormat="1" applyFont="1" applyBorder="1" applyAlignment="1">
      <alignment horizontal="center" wrapText="1"/>
    </xf>
    <xf numFmtId="5" fontId="0" fillId="2" borderId="21" xfId="0" applyNumberFormat="1" applyFill="1" applyBorder="1" applyAlignment="1">
      <alignment horizontal="right" indent="1"/>
    </xf>
    <xf numFmtId="0" fontId="11" fillId="0" borderId="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37" fontId="11" fillId="0" borderId="16" xfId="0" applyNumberFormat="1" applyFont="1" applyFill="1" applyBorder="1" applyAlignment="1">
      <alignment horizontal="center" wrapText="1"/>
    </xf>
    <xf numFmtId="37" fontId="28" fillId="0" borderId="0" xfId="0" applyNumberFormat="1" applyFont="1"/>
    <xf numFmtId="38" fontId="0" fillId="0" borderId="0" xfId="0" applyNumberFormat="1"/>
    <xf numFmtId="164" fontId="0" fillId="0" borderId="0" xfId="0" applyNumberFormat="1"/>
    <xf numFmtId="37" fontId="12" fillId="0" borderId="1" xfId="0" quotePrefix="1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right" indent="1"/>
    </xf>
    <xf numFmtId="37" fontId="0" fillId="0" borderId="4" xfId="0" applyNumberFormat="1" applyFont="1" applyFill="1" applyBorder="1" applyAlignment="1">
      <alignment horizontal="right" indent="1"/>
    </xf>
    <xf numFmtId="37" fontId="28" fillId="0" borderId="0" xfId="0" applyNumberFormat="1" applyFont="1" applyFill="1"/>
    <xf numFmtId="37" fontId="10" fillId="0" borderId="0" xfId="0" applyNumberFormat="1" applyFont="1" applyFill="1"/>
    <xf numFmtId="37" fontId="1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vertical="top"/>
    </xf>
    <xf numFmtId="37" fontId="2" fillId="0" borderId="11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37" fontId="2" fillId="0" borderId="4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165" fontId="8" fillId="0" borderId="0" xfId="0" quotePrefix="1" applyNumberFormat="1" applyFont="1" applyAlignment="1">
      <alignment horizontal="right" wrapText="1"/>
    </xf>
    <xf numFmtId="37" fontId="2" fillId="0" borderId="3" xfId="0" applyNumberFormat="1" applyFont="1" applyFill="1" applyBorder="1" applyAlignment="1">
      <alignment horizontal="center" vertical="center"/>
    </xf>
    <xf numFmtId="37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37" fontId="24" fillId="0" borderId="6" xfId="0" applyNumberFormat="1" applyFont="1" applyBorder="1" applyAlignment="1">
      <alignment horizontal="center" vertical="center" wrapText="1"/>
    </xf>
    <xf numFmtId="37" fontId="24" fillId="0" borderId="1" xfId="0" applyNumberFormat="1" applyFont="1" applyBorder="1" applyAlignment="1">
      <alignment horizontal="center" vertical="center" wrapText="1"/>
    </xf>
    <xf numFmtId="37" fontId="0" fillId="0" borderId="0" xfId="0" applyNumberFormat="1" applyFont="1" applyBorder="1" applyAlignment="1">
      <alignment horizontal="left" vertical="top" wrapText="1"/>
    </xf>
  </cellXfs>
  <cellStyles count="59">
    <cellStyle name="_FeeWaiver_rvsd_TBLS24-34_7-23-01" xfId="45" xr:uid="{00000000-0005-0000-0000-000000000000}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8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7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O38"/>
  <sheetViews>
    <sheetView tabSelected="1" zoomScaleNormal="100" workbookViewId="0"/>
  </sheetViews>
  <sheetFormatPr defaultColWidth="8.85546875" defaultRowHeight="15"/>
  <cols>
    <col min="1" max="1" width="36.7109375" style="5" customWidth="1"/>
    <col min="2" max="3" width="16.7109375" style="5" customWidth="1"/>
    <col min="4" max="5" width="14.7109375" style="5" customWidth="1"/>
    <col min="6" max="9" width="16.7109375" style="9" customWidth="1"/>
    <col min="10" max="10" width="16.7109375" style="5" customWidth="1"/>
    <col min="11" max="11" width="11.85546875" style="5" bestFit="1" customWidth="1"/>
    <col min="12" max="12" width="12.85546875" style="5" bestFit="1" customWidth="1"/>
    <col min="13" max="13" width="12.5703125" style="5" customWidth="1"/>
    <col min="14" max="16384" width="8.85546875" style="5"/>
  </cols>
  <sheetData>
    <row r="1" spans="1:13" s="9" customFormat="1" ht="18.75" customHeight="1">
      <c r="A1" s="11" t="s">
        <v>0</v>
      </c>
      <c r="B1" s="11"/>
      <c r="C1" s="4"/>
      <c r="J1" s="28" t="s">
        <v>44</v>
      </c>
    </row>
    <row r="2" spans="1:13" ht="18.75" customHeight="1">
      <c r="A2" s="3" t="s">
        <v>43</v>
      </c>
      <c r="B2" s="3"/>
      <c r="C2" s="7"/>
      <c r="J2" s="116"/>
    </row>
    <row r="3" spans="1:13" ht="20.100000000000001" customHeight="1">
      <c r="A3" s="3"/>
      <c r="B3" s="3"/>
      <c r="C3" s="155" t="s">
        <v>1</v>
      </c>
      <c r="D3" s="156"/>
      <c r="E3" s="156"/>
      <c r="F3" s="157"/>
      <c r="G3" s="158" t="s">
        <v>2</v>
      </c>
      <c r="H3" s="159"/>
      <c r="I3" s="160"/>
      <c r="J3" s="96"/>
    </row>
    <row r="4" spans="1:13" ht="15" customHeight="1">
      <c r="A4" s="75"/>
      <c r="B4" s="17">
        <v>-1</v>
      </c>
      <c r="C4" s="47">
        <v>-2</v>
      </c>
      <c r="D4" s="17">
        <v>-3</v>
      </c>
      <c r="E4" s="18">
        <v>-4</v>
      </c>
      <c r="F4" s="52">
        <v>-5</v>
      </c>
      <c r="G4" s="47">
        <v>-6</v>
      </c>
      <c r="H4" s="18">
        <v>-7</v>
      </c>
      <c r="I4" s="52">
        <v>-8</v>
      </c>
      <c r="J4" s="47">
        <v>-9</v>
      </c>
    </row>
    <row r="5" spans="1:13" s="9" customFormat="1" ht="60" customHeight="1">
      <c r="A5" s="19"/>
      <c r="B5" s="33" t="s">
        <v>45</v>
      </c>
      <c r="C5" s="118" t="s">
        <v>51</v>
      </c>
      <c r="D5" s="99" t="s">
        <v>50</v>
      </c>
      <c r="E5" s="115" t="s">
        <v>49</v>
      </c>
      <c r="F5" s="53" t="s">
        <v>48</v>
      </c>
      <c r="G5" s="48" t="s">
        <v>64</v>
      </c>
      <c r="H5" s="126" t="s">
        <v>69</v>
      </c>
      <c r="I5" s="33" t="s">
        <v>65</v>
      </c>
      <c r="J5" s="48" t="s">
        <v>46</v>
      </c>
    </row>
    <row r="6" spans="1:13" s="9" customFormat="1" ht="24" customHeight="1">
      <c r="A6" s="38"/>
      <c r="B6" s="57" t="s">
        <v>52</v>
      </c>
      <c r="C6" s="119" t="s">
        <v>52</v>
      </c>
      <c r="D6" s="100" t="s">
        <v>87</v>
      </c>
      <c r="E6" s="101" t="s">
        <v>84</v>
      </c>
      <c r="F6" s="54" t="s">
        <v>3</v>
      </c>
      <c r="G6" s="90" t="s">
        <v>72</v>
      </c>
      <c r="H6" s="127" t="s">
        <v>71</v>
      </c>
      <c r="I6" s="57" t="s">
        <v>73</v>
      </c>
      <c r="J6" s="90" t="s">
        <v>74</v>
      </c>
    </row>
    <row r="7" spans="1:13" s="8" customFormat="1" ht="20.100000000000001" customHeight="1">
      <c r="A7" s="22" t="s">
        <v>4</v>
      </c>
      <c r="B7" s="64">
        <v>154653000</v>
      </c>
      <c r="C7" s="69">
        <v>94089000</v>
      </c>
      <c r="D7" s="102">
        <f>'Attach B-Adj to Base GF'!E7</f>
        <v>2382000</v>
      </c>
      <c r="E7" s="103">
        <f>'Attach C-ExpenditureAdjustments'!K7</f>
        <v>4850000</v>
      </c>
      <c r="F7" s="64">
        <f>C7+D7+E7</f>
        <v>101321000</v>
      </c>
      <c r="G7" s="98">
        <f>'Attach D-Enroll + Tuition&amp;Fees'!G7+'Attach D-Enroll + Tuition&amp;Fees'!H7</f>
        <v>61082000</v>
      </c>
      <c r="H7" s="128">
        <f>'Attach D-Enroll + Tuition&amp;Fees'!I7</f>
        <v>1315000</v>
      </c>
      <c r="I7" s="122">
        <f>G7+H7</f>
        <v>62397000</v>
      </c>
      <c r="J7" s="98">
        <f>F7+I7</f>
        <v>163718000</v>
      </c>
      <c r="K7" s="23"/>
      <c r="L7" s="21"/>
      <c r="M7" s="24"/>
    </row>
    <row r="8" spans="1:13" s="9" customFormat="1" ht="15" customHeight="1">
      <c r="A8" s="9" t="s">
        <v>5</v>
      </c>
      <c r="B8" s="63">
        <v>130957000</v>
      </c>
      <c r="C8" s="70">
        <v>91327000</v>
      </c>
      <c r="D8" s="104">
        <f>'Attach B-Adj to Base GF'!E8</f>
        <v>1695000</v>
      </c>
      <c r="E8" s="105">
        <f>'Attach C-ExpenditureAdjustments'!K8</f>
        <v>1709000</v>
      </c>
      <c r="F8" s="63">
        <f t="shared" ref="F8:F29" si="0">C8+D8+E8</f>
        <v>94731000</v>
      </c>
      <c r="G8" s="70">
        <f>'Attach D-Enroll + Tuition&amp;Fees'!G8+'Attach D-Enroll + Tuition&amp;Fees'!H8</f>
        <v>40855000</v>
      </c>
      <c r="H8" s="129"/>
      <c r="I8" s="123">
        <f t="shared" ref="I8:I29" si="1">G8+H8</f>
        <v>40855000</v>
      </c>
      <c r="J8" s="70">
        <f t="shared" ref="J8:J29" si="2">F8+I8</f>
        <v>135586000</v>
      </c>
      <c r="K8" s="51"/>
      <c r="L8" s="55"/>
      <c r="M8" s="56"/>
    </row>
    <row r="9" spans="1:13" ht="15" customHeight="1">
      <c r="A9" s="16" t="s">
        <v>6</v>
      </c>
      <c r="B9" s="61">
        <v>237716000</v>
      </c>
      <c r="C9" s="67">
        <v>140098000</v>
      </c>
      <c r="D9" s="106">
        <f>'Attach B-Adj to Base GF'!E9</f>
        <v>4050000</v>
      </c>
      <c r="E9" s="107">
        <f>'Attach C-ExpenditureAdjustments'!K9</f>
        <v>3601000</v>
      </c>
      <c r="F9" s="61">
        <f t="shared" si="0"/>
        <v>147749000</v>
      </c>
      <c r="G9" s="67">
        <f>'Attach D-Enroll + Tuition&amp;Fees'!G9+'Attach D-Enroll + Tuition&amp;Fees'!H9</f>
        <v>98603000</v>
      </c>
      <c r="H9" s="130"/>
      <c r="I9" s="124">
        <f t="shared" si="1"/>
        <v>98603000</v>
      </c>
      <c r="J9" s="67">
        <f t="shared" si="2"/>
        <v>246352000</v>
      </c>
      <c r="K9" s="23"/>
      <c r="L9" s="21"/>
      <c r="M9" s="24"/>
    </row>
    <row r="10" spans="1:13" s="9" customFormat="1" ht="15" customHeight="1">
      <c r="A10" s="9" t="s">
        <v>7</v>
      </c>
      <c r="B10" s="63">
        <v>212341000</v>
      </c>
      <c r="C10" s="70">
        <v>119296000</v>
      </c>
      <c r="D10" s="104">
        <f>'Attach B-Adj to Base GF'!E10</f>
        <v>3185000</v>
      </c>
      <c r="E10" s="105">
        <f>'Attach C-ExpenditureAdjustments'!K10</f>
        <v>5195000</v>
      </c>
      <c r="F10" s="63">
        <f t="shared" si="0"/>
        <v>127676000</v>
      </c>
      <c r="G10" s="70">
        <f>'Attach D-Enroll + Tuition&amp;Fees'!G10+'Attach D-Enroll + Tuition&amp;Fees'!H10</f>
        <v>93230000</v>
      </c>
      <c r="H10" s="129">
        <f>'Attach D-Enroll + Tuition&amp;Fees'!I10</f>
        <v>1116000</v>
      </c>
      <c r="I10" s="123">
        <f t="shared" si="1"/>
        <v>94346000</v>
      </c>
      <c r="J10" s="70">
        <f t="shared" si="2"/>
        <v>222022000</v>
      </c>
      <c r="K10" s="51"/>
      <c r="L10" s="55"/>
      <c r="M10" s="56"/>
    </row>
    <row r="11" spans="1:13" ht="15" customHeight="1">
      <c r="A11" s="16" t="s">
        <v>8</v>
      </c>
      <c r="B11" s="61">
        <v>211760000</v>
      </c>
      <c r="C11" s="67">
        <v>114575000</v>
      </c>
      <c r="D11" s="106">
        <f>'Attach B-Adj to Base GF'!E11</f>
        <v>3172000</v>
      </c>
      <c r="E11" s="107">
        <f>'Attach C-ExpenditureAdjustments'!K11</f>
        <v>2949000</v>
      </c>
      <c r="F11" s="61">
        <f t="shared" si="0"/>
        <v>120696000</v>
      </c>
      <c r="G11" s="67">
        <f>'Attach D-Enroll + Tuition&amp;Fees'!G11+'Attach D-Enroll + Tuition&amp;Fees'!H11</f>
        <v>90040000</v>
      </c>
      <c r="H11" s="130"/>
      <c r="I11" s="124">
        <f t="shared" si="1"/>
        <v>90040000</v>
      </c>
      <c r="J11" s="67">
        <f t="shared" si="2"/>
        <v>210736000</v>
      </c>
      <c r="K11" s="23"/>
      <c r="L11" s="21"/>
      <c r="M11" s="24"/>
    </row>
    <row r="12" spans="1:13" s="9" customFormat="1" ht="15" customHeight="1">
      <c r="A12" s="9" t="s">
        <v>9</v>
      </c>
      <c r="B12" s="63">
        <v>331052000</v>
      </c>
      <c r="C12" s="70">
        <v>183812000</v>
      </c>
      <c r="D12" s="104">
        <f>'Attach B-Adj to Base GF'!E12</f>
        <v>5895000</v>
      </c>
      <c r="E12" s="105">
        <f>'Attach C-ExpenditureAdjustments'!K12</f>
        <v>12172000</v>
      </c>
      <c r="F12" s="63">
        <f t="shared" si="0"/>
        <v>201879000</v>
      </c>
      <c r="G12" s="70">
        <f>'Attach D-Enroll + Tuition&amp;Fees'!G12+'Attach D-Enroll + Tuition&amp;Fees'!H12</f>
        <v>144795000</v>
      </c>
      <c r="H12" s="129">
        <f>'Attach D-Enroll + Tuition&amp;Fees'!I12</f>
        <v>3636000</v>
      </c>
      <c r="I12" s="123">
        <f t="shared" si="1"/>
        <v>148431000</v>
      </c>
      <c r="J12" s="70">
        <f t="shared" si="2"/>
        <v>350310000</v>
      </c>
      <c r="K12" s="51"/>
      <c r="L12" s="55"/>
      <c r="M12" s="56"/>
    </row>
    <row r="13" spans="1:13" ht="15" customHeight="1">
      <c r="A13" s="16" t="s">
        <v>10</v>
      </c>
      <c r="B13" s="61">
        <v>477823000</v>
      </c>
      <c r="C13" s="67">
        <v>233000000</v>
      </c>
      <c r="D13" s="106">
        <f>'Attach B-Adj to Base GF'!E13</f>
        <v>8192000</v>
      </c>
      <c r="E13" s="107">
        <f>'Attach C-ExpenditureAdjustments'!K13</f>
        <v>16801000</v>
      </c>
      <c r="F13" s="61">
        <f t="shared" si="0"/>
        <v>257993000</v>
      </c>
      <c r="G13" s="67">
        <f>'Attach D-Enroll + Tuition&amp;Fees'!G13+'Attach D-Enroll + Tuition&amp;Fees'!H13</f>
        <v>246043000</v>
      </c>
      <c r="H13" s="130">
        <f>'Attach D-Enroll + Tuition&amp;Fees'!I13</f>
        <v>5560000</v>
      </c>
      <c r="I13" s="124">
        <f t="shared" si="1"/>
        <v>251603000</v>
      </c>
      <c r="J13" s="67">
        <f t="shared" si="2"/>
        <v>509596000</v>
      </c>
      <c r="K13" s="23"/>
      <c r="L13" s="21"/>
      <c r="M13" s="24"/>
    </row>
    <row r="14" spans="1:13" s="9" customFormat="1" ht="15" customHeight="1">
      <c r="A14" s="9" t="s">
        <v>11</v>
      </c>
      <c r="B14" s="63">
        <v>130956000</v>
      </c>
      <c r="C14" s="70">
        <v>90475000</v>
      </c>
      <c r="D14" s="104">
        <f>'Attach B-Adj to Base GF'!E14</f>
        <v>5225000</v>
      </c>
      <c r="E14" s="105">
        <f>'Attach C-ExpenditureAdjustments'!K14</f>
        <v>1901000</v>
      </c>
      <c r="F14" s="63">
        <f t="shared" si="0"/>
        <v>97601000</v>
      </c>
      <c r="G14" s="70">
        <f>'Attach D-Enroll + Tuition&amp;Fees'!G14+'Attach D-Enroll + Tuition&amp;Fees'!H14</f>
        <v>37026000</v>
      </c>
      <c r="H14" s="129"/>
      <c r="I14" s="123">
        <f t="shared" si="1"/>
        <v>37026000</v>
      </c>
      <c r="J14" s="70">
        <f t="shared" si="2"/>
        <v>134627000</v>
      </c>
      <c r="K14" s="51"/>
      <c r="L14" s="55"/>
      <c r="M14" s="56"/>
    </row>
    <row r="15" spans="1:13" ht="15" customHeight="1">
      <c r="A15" s="16" t="s">
        <v>12</v>
      </c>
      <c r="B15" s="65">
        <v>494819000</v>
      </c>
      <c r="C15" s="71">
        <v>247996000</v>
      </c>
      <c r="D15" s="108">
        <f>'Attach B-Adj to Base GF'!E15</f>
        <v>8393000</v>
      </c>
      <c r="E15" s="109">
        <f>'Attach C-ExpenditureAdjustments'!K15</f>
        <v>17315000</v>
      </c>
      <c r="F15" s="65">
        <f t="shared" si="0"/>
        <v>273704000</v>
      </c>
      <c r="G15" s="71">
        <f>'Attach D-Enroll + Tuition&amp;Fees'!G15+'Attach D-Enroll + Tuition&amp;Fees'!H15</f>
        <v>245647000</v>
      </c>
      <c r="H15" s="131">
        <f>'Attach D-Enroll + Tuition&amp;Fees'!I15</f>
        <v>5362000</v>
      </c>
      <c r="I15" s="125">
        <f t="shared" si="1"/>
        <v>251009000</v>
      </c>
      <c r="J15" s="71">
        <f t="shared" si="2"/>
        <v>524713000</v>
      </c>
      <c r="K15" s="23"/>
      <c r="L15" s="21"/>
      <c r="M15" s="24"/>
    </row>
    <row r="16" spans="1:13" s="9" customFormat="1" ht="15" customHeight="1">
      <c r="A16" s="9" t="s">
        <v>13</v>
      </c>
      <c r="B16" s="63">
        <v>339794000</v>
      </c>
      <c r="C16" s="70">
        <v>189741000</v>
      </c>
      <c r="D16" s="104">
        <f>'Attach B-Adj to Base GF'!E16</f>
        <v>5713000</v>
      </c>
      <c r="E16" s="105">
        <f>'Attach C-ExpenditureAdjustments'!K16</f>
        <v>9210000</v>
      </c>
      <c r="F16" s="63">
        <f t="shared" si="0"/>
        <v>204664000</v>
      </c>
      <c r="G16" s="70">
        <f>'Attach D-Enroll + Tuition&amp;Fees'!G16+'Attach D-Enroll + Tuition&amp;Fees'!H16</f>
        <v>146131000</v>
      </c>
      <c r="H16" s="129">
        <f>'Attach D-Enroll + Tuition&amp;Fees'!I16</f>
        <v>1698000</v>
      </c>
      <c r="I16" s="123">
        <f t="shared" si="1"/>
        <v>147829000</v>
      </c>
      <c r="J16" s="70">
        <f t="shared" si="2"/>
        <v>352493000</v>
      </c>
      <c r="K16" s="51"/>
      <c r="L16" s="55"/>
      <c r="M16" s="56"/>
    </row>
    <row r="17" spans="1:15" ht="15" customHeight="1">
      <c r="A17" s="16" t="s">
        <v>14</v>
      </c>
      <c r="B17" s="61">
        <v>46845000</v>
      </c>
      <c r="C17" s="67">
        <v>36840000</v>
      </c>
      <c r="D17" s="106">
        <f>'Attach B-Adj to Base GF'!E17</f>
        <v>451000</v>
      </c>
      <c r="E17" s="107">
        <f>'Attach C-ExpenditureAdjustments'!K17</f>
        <v>765000</v>
      </c>
      <c r="F17" s="61">
        <f t="shared" si="0"/>
        <v>38056000</v>
      </c>
      <c r="G17" s="67">
        <f>'Attach D-Enroll + Tuition&amp;Fees'!G17+'Attach D-Enroll + Tuition&amp;Fees'!H17</f>
        <v>11010000</v>
      </c>
      <c r="H17" s="130"/>
      <c r="I17" s="124">
        <f t="shared" si="1"/>
        <v>11010000</v>
      </c>
      <c r="J17" s="67">
        <f t="shared" si="2"/>
        <v>49066000</v>
      </c>
      <c r="K17" s="23"/>
      <c r="L17" s="21"/>
      <c r="M17" s="24"/>
    </row>
    <row r="18" spans="1:15" s="9" customFormat="1" ht="15" customHeight="1">
      <c r="A18" s="9" t="s">
        <v>15</v>
      </c>
      <c r="B18" s="63">
        <v>130259000</v>
      </c>
      <c r="C18" s="70">
        <v>88135000</v>
      </c>
      <c r="D18" s="104">
        <f>'Attach B-Adj to Base GF'!E18</f>
        <v>1703000</v>
      </c>
      <c r="E18" s="105">
        <f>'Attach C-ExpenditureAdjustments'!K18</f>
        <v>3811000</v>
      </c>
      <c r="F18" s="63">
        <f t="shared" si="0"/>
        <v>93649000</v>
      </c>
      <c r="G18" s="70">
        <f>'Attach D-Enroll + Tuition&amp;Fees'!G18+'Attach D-Enroll + Tuition&amp;Fees'!H18</f>
        <v>42261000</v>
      </c>
      <c r="H18" s="129">
        <f>'Attach D-Enroll + Tuition&amp;Fees'!I18</f>
        <v>1088000</v>
      </c>
      <c r="I18" s="123">
        <f t="shared" si="1"/>
        <v>43349000</v>
      </c>
      <c r="J18" s="70">
        <f t="shared" si="2"/>
        <v>136998000</v>
      </c>
      <c r="K18" s="51"/>
      <c r="L18" s="55"/>
      <c r="M18" s="56"/>
    </row>
    <row r="19" spans="1:15" ht="15" customHeight="1">
      <c r="A19" s="16" t="s">
        <v>16</v>
      </c>
      <c r="B19" s="61">
        <v>460850000</v>
      </c>
      <c r="C19" s="67">
        <v>251356000</v>
      </c>
      <c r="D19" s="106">
        <f>'Attach B-Adj to Base GF'!E19</f>
        <v>7694000</v>
      </c>
      <c r="E19" s="107">
        <f>'Attach C-ExpenditureAdjustments'!K19</f>
        <v>14271000</v>
      </c>
      <c r="F19" s="61">
        <f t="shared" si="0"/>
        <v>273321000</v>
      </c>
      <c r="G19" s="67">
        <f>'Attach D-Enroll + Tuition&amp;Fees'!G19+'Attach D-Enroll + Tuition&amp;Fees'!H19</f>
        <v>222438000</v>
      </c>
      <c r="H19" s="130">
        <f>'Attach D-Enroll + Tuition&amp;Fees'!I19</f>
        <v>3178000</v>
      </c>
      <c r="I19" s="124">
        <f t="shared" si="1"/>
        <v>225616000</v>
      </c>
      <c r="J19" s="67">
        <f t="shared" si="2"/>
        <v>498937000</v>
      </c>
      <c r="K19" s="23"/>
      <c r="L19" s="21"/>
      <c r="M19" s="24"/>
    </row>
    <row r="20" spans="1:15" s="9" customFormat="1" ht="15" customHeight="1">
      <c r="A20" s="9" t="s">
        <v>17</v>
      </c>
      <c r="B20" s="63">
        <v>337259000</v>
      </c>
      <c r="C20" s="70">
        <v>178513000</v>
      </c>
      <c r="D20" s="104">
        <f>'Attach B-Adj to Base GF'!E20</f>
        <v>5779000</v>
      </c>
      <c r="E20" s="105">
        <f>'Attach C-ExpenditureAdjustments'!K20</f>
        <v>9195000</v>
      </c>
      <c r="F20" s="63">
        <f t="shared" si="0"/>
        <v>193487000</v>
      </c>
      <c r="G20" s="70">
        <f>'Attach D-Enroll + Tuition&amp;Fees'!G20+'Attach D-Enroll + Tuition&amp;Fees'!H20</f>
        <v>163388000</v>
      </c>
      <c r="H20" s="129">
        <f>'Attach D-Enroll + Tuition&amp;Fees'!I20</f>
        <v>2024000</v>
      </c>
      <c r="I20" s="123">
        <f t="shared" si="1"/>
        <v>165412000</v>
      </c>
      <c r="J20" s="70">
        <f t="shared" si="2"/>
        <v>358899000</v>
      </c>
      <c r="K20" s="51"/>
      <c r="L20" s="55"/>
      <c r="M20" s="56"/>
    </row>
    <row r="21" spans="1:15" ht="15" customHeight="1">
      <c r="A21" s="16" t="s">
        <v>18</v>
      </c>
      <c r="B21" s="61">
        <v>385450000</v>
      </c>
      <c r="C21" s="67">
        <v>199798000</v>
      </c>
      <c r="D21" s="106">
        <f>'Attach B-Adj to Base GF'!E21</f>
        <v>6946000</v>
      </c>
      <c r="E21" s="107">
        <f>'Attach C-ExpenditureAdjustments'!K21</f>
        <v>11013000</v>
      </c>
      <c r="F21" s="61">
        <f t="shared" si="0"/>
        <v>217757000</v>
      </c>
      <c r="G21" s="67">
        <f>'Attach D-Enroll + Tuition&amp;Fees'!G21+'Attach D-Enroll + Tuition&amp;Fees'!H21</f>
        <v>179178000</v>
      </c>
      <c r="H21" s="130">
        <f>'Attach D-Enroll + Tuition&amp;Fees'!I21</f>
        <v>2775000</v>
      </c>
      <c r="I21" s="124">
        <f t="shared" si="1"/>
        <v>181953000</v>
      </c>
      <c r="J21" s="67">
        <f t="shared" si="2"/>
        <v>399710000</v>
      </c>
      <c r="K21" s="23"/>
      <c r="L21" s="21"/>
      <c r="M21" s="24"/>
    </row>
    <row r="22" spans="1:15" s="9" customFormat="1" ht="15" customHeight="1">
      <c r="A22" s="9" t="s">
        <v>19</v>
      </c>
      <c r="B22" s="63">
        <v>258513000</v>
      </c>
      <c r="C22" s="70">
        <v>142926000</v>
      </c>
      <c r="D22" s="104">
        <f>'Attach B-Adj to Base GF'!E22</f>
        <v>4067000</v>
      </c>
      <c r="E22" s="105">
        <f>'Attach C-ExpenditureAdjustments'!K22</f>
        <v>8809000</v>
      </c>
      <c r="F22" s="63">
        <f t="shared" si="0"/>
        <v>155802000</v>
      </c>
      <c r="G22" s="70">
        <f>'Attach D-Enroll + Tuition&amp;Fees'!G22+'Attach D-Enroll + Tuition&amp;Fees'!H22</f>
        <v>119392000</v>
      </c>
      <c r="H22" s="129">
        <f>'Attach D-Enroll + Tuition&amp;Fees'!I22</f>
        <v>2913000</v>
      </c>
      <c r="I22" s="123">
        <f t="shared" si="1"/>
        <v>122305000</v>
      </c>
      <c r="J22" s="70">
        <f t="shared" si="2"/>
        <v>278107000</v>
      </c>
      <c r="K22" s="51"/>
      <c r="L22" s="147"/>
      <c r="M22" s="146"/>
      <c r="N22" s="60"/>
      <c r="O22" s="60"/>
    </row>
    <row r="23" spans="1:15" ht="15" customHeight="1">
      <c r="A23" s="16" t="s">
        <v>20</v>
      </c>
      <c r="B23" s="61">
        <v>492519000</v>
      </c>
      <c r="C23" s="67">
        <v>227025000</v>
      </c>
      <c r="D23" s="106">
        <f>'Attach B-Adj to Base GF'!E23</f>
        <v>8079000</v>
      </c>
      <c r="E23" s="107">
        <f>'Attach C-ExpenditureAdjustments'!K23</f>
        <v>17532000</v>
      </c>
      <c r="F23" s="61">
        <f t="shared" si="0"/>
        <v>252636000</v>
      </c>
      <c r="G23" s="67">
        <f>'Attach D-Enroll + Tuition&amp;Fees'!G23+'Attach D-Enroll + Tuition&amp;Fees'!H23</f>
        <v>287860000</v>
      </c>
      <c r="H23" s="130">
        <f>'Attach D-Enroll + Tuition&amp;Fees'!I23</f>
        <v>5274000</v>
      </c>
      <c r="I23" s="124">
        <f t="shared" si="1"/>
        <v>293134000</v>
      </c>
      <c r="J23" s="67">
        <f t="shared" si="2"/>
        <v>545770000</v>
      </c>
      <c r="K23" s="23"/>
      <c r="L23" s="147"/>
      <c r="M23" s="146"/>
      <c r="N23" s="60"/>
      <c r="O23" s="60"/>
    </row>
    <row r="24" spans="1:15" s="9" customFormat="1" ht="15" customHeight="1">
      <c r="A24" s="9" t="s">
        <v>21</v>
      </c>
      <c r="B24" s="63">
        <v>386736000</v>
      </c>
      <c r="C24" s="70">
        <v>198812000</v>
      </c>
      <c r="D24" s="104">
        <f>'Attach B-Adj to Base GF'!E24</f>
        <v>6407000</v>
      </c>
      <c r="E24" s="105">
        <f>'Attach C-ExpenditureAdjustments'!K24</f>
        <v>6924000</v>
      </c>
      <c r="F24" s="63">
        <f t="shared" si="0"/>
        <v>212143000</v>
      </c>
      <c r="G24" s="70">
        <f>'Attach D-Enroll + Tuition&amp;Fees'!G24+'Attach D-Enroll + Tuition&amp;Fees'!H24</f>
        <v>194815000</v>
      </c>
      <c r="H24" s="129"/>
      <c r="I24" s="123">
        <f t="shared" si="1"/>
        <v>194815000</v>
      </c>
      <c r="J24" s="70">
        <f t="shared" si="2"/>
        <v>406958000</v>
      </c>
      <c r="K24" s="51"/>
      <c r="L24" s="55"/>
      <c r="M24" s="56"/>
    </row>
    <row r="25" spans="1:15" ht="15" customHeight="1">
      <c r="A25" s="16" t="s">
        <v>22</v>
      </c>
      <c r="B25" s="61">
        <v>422169000</v>
      </c>
      <c r="C25" s="67">
        <v>193186000</v>
      </c>
      <c r="D25" s="106">
        <f>'Attach B-Adj to Base GF'!E25</f>
        <v>7363000</v>
      </c>
      <c r="E25" s="107">
        <f>'Attach C-ExpenditureAdjustments'!K25</f>
        <v>11999000</v>
      </c>
      <c r="F25" s="61">
        <f t="shared" si="0"/>
        <v>212548000</v>
      </c>
      <c r="G25" s="67">
        <f>'Attach D-Enroll + Tuition&amp;Fees'!G25+'Attach D-Enroll + Tuition&amp;Fees'!H25</f>
        <v>231113000</v>
      </c>
      <c r="H25" s="130">
        <f>'Attach D-Enroll + Tuition&amp;Fees'!I25</f>
        <v>2974000</v>
      </c>
      <c r="I25" s="124">
        <f t="shared" si="1"/>
        <v>234087000</v>
      </c>
      <c r="J25" s="67">
        <f t="shared" si="2"/>
        <v>446635000</v>
      </c>
      <c r="K25" s="23"/>
      <c r="L25" s="21"/>
      <c r="M25" s="24"/>
    </row>
    <row r="26" spans="1:15" s="9" customFormat="1" ht="15" customHeight="1">
      <c r="A26" s="9" t="s">
        <v>23</v>
      </c>
      <c r="B26" s="63">
        <v>385955000</v>
      </c>
      <c r="C26" s="70">
        <v>159965000</v>
      </c>
      <c r="D26" s="104">
        <f>'Attach B-Adj to Base GF'!E26</f>
        <v>6083000</v>
      </c>
      <c r="E26" s="105">
        <f>'Attach C-ExpenditureAdjustments'!K26</f>
        <v>12169000</v>
      </c>
      <c r="F26" s="63">
        <f t="shared" si="0"/>
        <v>178217000</v>
      </c>
      <c r="G26" s="70">
        <f>'Attach D-Enroll + Tuition&amp;Fees'!G26+'Attach D-Enroll + Tuition&amp;Fees'!H26</f>
        <v>235023000</v>
      </c>
      <c r="H26" s="129">
        <f>'Attach D-Enroll + Tuition&amp;Fees'!I26</f>
        <v>3705000</v>
      </c>
      <c r="I26" s="123">
        <f t="shared" si="1"/>
        <v>238728000</v>
      </c>
      <c r="J26" s="70">
        <f t="shared" si="2"/>
        <v>416945000</v>
      </c>
      <c r="K26" s="51"/>
      <c r="L26" s="55"/>
      <c r="M26" s="56"/>
    </row>
    <row r="27" spans="1:15" ht="15" customHeight="1">
      <c r="A27" s="16" t="s">
        <v>24</v>
      </c>
      <c r="B27" s="61">
        <v>184225000</v>
      </c>
      <c r="C27" s="67">
        <v>105648000</v>
      </c>
      <c r="D27" s="106">
        <f>'Attach B-Adj to Base GF'!E27</f>
        <v>2895000</v>
      </c>
      <c r="E27" s="107">
        <f>'Attach C-ExpenditureAdjustments'!K27</f>
        <v>4748000</v>
      </c>
      <c r="F27" s="61">
        <f t="shared" si="0"/>
        <v>113291000</v>
      </c>
      <c r="G27" s="67">
        <f>'Attach D-Enroll + Tuition&amp;Fees'!G27+'Attach D-Enroll + Tuition&amp;Fees'!H27</f>
        <v>80218000</v>
      </c>
      <c r="H27" s="130">
        <f>'Attach D-Enroll + Tuition&amp;Fees'!I27</f>
        <v>1056000</v>
      </c>
      <c r="I27" s="124">
        <f t="shared" si="1"/>
        <v>81274000</v>
      </c>
      <c r="J27" s="67">
        <f t="shared" si="2"/>
        <v>194565000</v>
      </c>
      <c r="K27" s="23"/>
      <c r="L27" s="21"/>
      <c r="M27" s="24"/>
    </row>
    <row r="28" spans="1:15" s="9" customFormat="1" ht="15" customHeight="1">
      <c r="A28" s="9" t="s">
        <v>25</v>
      </c>
      <c r="B28" s="63">
        <v>123641000</v>
      </c>
      <c r="C28" s="70">
        <v>80612000</v>
      </c>
      <c r="D28" s="104">
        <f>'Attach B-Adj to Base GF'!E28</f>
        <v>2086000</v>
      </c>
      <c r="E28" s="105">
        <f>'Attach C-ExpenditureAdjustments'!K28</f>
        <v>1975000</v>
      </c>
      <c r="F28" s="63">
        <f t="shared" si="0"/>
        <v>84673000</v>
      </c>
      <c r="G28" s="70">
        <f>'Attach D-Enroll + Tuition&amp;Fees'!G28+'Attach D-Enroll + Tuition&amp;Fees'!H28</f>
        <v>42616000</v>
      </c>
      <c r="H28" s="129"/>
      <c r="I28" s="123">
        <f t="shared" si="1"/>
        <v>42616000</v>
      </c>
      <c r="J28" s="70">
        <f t="shared" si="2"/>
        <v>127289000</v>
      </c>
      <c r="K28" s="51"/>
      <c r="L28" s="55"/>
      <c r="M28" s="56"/>
    </row>
    <row r="29" spans="1:15" ht="15" customHeight="1">
      <c r="A29" s="16" t="s">
        <v>26</v>
      </c>
      <c r="B29" s="61">
        <v>147963000</v>
      </c>
      <c r="C29" s="67">
        <v>88196000</v>
      </c>
      <c r="D29" s="106">
        <f>'Attach B-Adj to Base GF'!E29</f>
        <v>2645000</v>
      </c>
      <c r="E29" s="107">
        <f>'Attach C-ExpenditureAdjustments'!K29</f>
        <v>4946000</v>
      </c>
      <c r="F29" s="61">
        <f t="shared" si="0"/>
        <v>95787000</v>
      </c>
      <c r="G29" s="67">
        <f>'Attach D-Enroll + Tuition&amp;Fees'!G29+'Attach D-Enroll + Tuition&amp;Fees'!H29</f>
        <v>60561000</v>
      </c>
      <c r="H29" s="130">
        <f>'Attach D-Enroll + Tuition&amp;Fees'!I29</f>
        <v>1404000</v>
      </c>
      <c r="I29" s="124">
        <f t="shared" si="1"/>
        <v>61965000</v>
      </c>
      <c r="J29" s="67">
        <f t="shared" si="2"/>
        <v>157752000</v>
      </c>
      <c r="K29" s="23"/>
      <c r="L29" s="21"/>
      <c r="M29" s="24"/>
    </row>
    <row r="30" spans="1:15" s="42" customFormat="1" ht="20.100000000000001" customHeight="1">
      <c r="A30" s="15" t="s">
        <v>27</v>
      </c>
      <c r="B30" s="66">
        <f>SUM(B7:B29)</f>
        <v>6484255000</v>
      </c>
      <c r="C30" s="72">
        <f t="shared" ref="C30:J30" si="3">SUM(C7:C29)</f>
        <v>3455421000</v>
      </c>
      <c r="D30" s="110">
        <f t="shared" si="3"/>
        <v>110100000</v>
      </c>
      <c r="E30" s="111">
        <f>SUM(E7:E29)</f>
        <v>183860000</v>
      </c>
      <c r="F30" s="66">
        <f t="shared" si="3"/>
        <v>3749381000</v>
      </c>
      <c r="G30" s="72">
        <f t="shared" si="3"/>
        <v>3073325000</v>
      </c>
      <c r="H30" s="132">
        <f t="shared" si="3"/>
        <v>45078000</v>
      </c>
      <c r="I30" s="66">
        <f t="shared" si="3"/>
        <v>3118403000</v>
      </c>
      <c r="J30" s="72">
        <f t="shared" si="3"/>
        <v>6867784000</v>
      </c>
      <c r="K30" s="45"/>
    </row>
    <row r="31" spans="1:15" ht="20.100000000000001" customHeight="1">
      <c r="A31" s="16" t="s">
        <v>28</v>
      </c>
      <c r="B31" s="61">
        <v>164671000</v>
      </c>
      <c r="C31" s="67">
        <v>157153000</v>
      </c>
      <c r="D31" s="106">
        <f>'Attach B-Adj to Base GF'!E31</f>
        <v>-74000</v>
      </c>
      <c r="E31" s="107">
        <f>'Attach C-ExpenditureAdjustments'!K31</f>
        <v>237000</v>
      </c>
      <c r="F31" s="61">
        <f>C31+D31+E31</f>
        <v>157316000</v>
      </c>
      <c r="G31" s="67">
        <f>'Attach D-Enroll + Tuition&amp;Fees'!G31+'Attach D-Enroll + Tuition&amp;Fees'!H31</f>
        <v>7518000</v>
      </c>
      <c r="H31" s="130"/>
      <c r="I31" s="124">
        <f t="shared" ref="I31:I33" si="4">G31+H31</f>
        <v>7518000</v>
      </c>
      <c r="J31" s="67">
        <f t="shared" ref="J31:J35" si="5">F31+I31</f>
        <v>164834000</v>
      </c>
      <c r="L31" s="8"/>
    </row>
    <row r="32" spans="1:15" s="9" customFormat="1" ht="15" customHeight="1">
      <c r="A32" s="9" t="s">
        <v>29</v>
      </c>
      <c r="B32" s="63">
        <v>4661000</v>
      </c>
      <c r="C32" s="70">
        <v>4661000</v>
      </c>
      <c r="D32" s="104">
        <f>'Attach B-Adj to Base GF'!E32</f>
        <v>10000</v>
      </c>
      <c r="E32" s="105">
        <f>'Attach C-ExpenditureAdjustments'!K32</f>
        <v>20000</v>
      </c>
      <c r="F32" s="63">
        <f>C32+D32+E32</f>
        <v>4691000</v>
      </c>
      <c r="G32" s="70"/>
      <c r="H32" s="129"/>
      <c r="I32" s="123"/>
      <c r="J32" s="70">
        <f t="shared" si="5"/>
        <v>4691000</v>
      </c>
    </row>
    <row r="33" spans="1:11" ht="15" customHeight="1">
      <c r="A33" s="16" t="s">
        <v>30</v>
      </c>
      <c r="B33" s="61">
        <v>674000</v>
      </c>
      <c r="C33" s="67">
        <v>35000</v>
      </c>
      <c r="D33" s="106"/>
      <c r="E33" s="107"/>
      <c r="F33" s="61">
        <f t="shared" ref="F33:F34" si="6">C33+D33+E33</f>
        <v>35000</v>
      </c>
      <c r="G33" s="67">
        <f>'Attach D-Enroll + Tuition&amp;Fees'!G32+'Attach D-Enroll + Tuition&amp;Fees'!H32</f>
        <v>639000</v>
      </c>
      <c r="H33" s="130"/>
      <c r="I33" s="124">
        <f t="shared" si="4"/>
        <v>639000</v>
      </c>
      <c r="J33" s="67">
        <f t="shared" si="5"/>
        <v>674000</v>
      </c>
    </row>
    <row r="34" spans="1:11" s="9" customFormat="1" ht="15" customHeight="1">
      <c r="A34" s="9" t="s">
        <v>31</v>
      </c>
      <c r="B34" s="63">
        <v>270452000</v>
      </c>
      <c r="C34" s="70">
        <v>270452000</v>
      </c>
      <c r="D34" s="104">
        <f>'Attach B-Adj to Base GF'!E33</f>
        <v>-114446000</v>
      </c>
      <c r="E34" s="105"/>
      <c r="F34" s="63">
        <f t="shared" si="6"/>
        <v>156006000</v>
      </c>
      <c r="G34" s="70"/>
      <c r="H34" s="129"/>
      <c r="I34" s="123"/>
      <c r="J34" s="70">
        <f t="shared" si="5"/>
        <v>156006000</v>
      </c>
    </row>
    <row r="35" spans="1:11" ht="15" customHeight="1">
      <c r="A35" s="16" t="s">
        <v>32</v>
      </c>
      <c r="B35" s="61">
        <v>340560000</v>
      </c>
      <c r="C35" s="67">
        <v>340560000</v>
      </c>
      <c r="D35" s="106"/>
      <c r="E35" s="107"/>
      <c r="F35" s="61">
        <f>C35+D35+E35</f>
        <v>340560000</v>
      </c>
      <c r="G35" s="67"/>
      <c r="H35" s="130"/>
      <c r="I35" s="124"/>
      <c r="J35" s="67">
        <f t="shared" si="5"/>
        <v>340560000</v>
      </c>
    </row>
    <row r="36" spans="1:11" s="42" customFormat="1" ht="20.100000000000001" customHeight="1" thickBot="1">
      <c r="A36" s="50" t="s">
        <v>33</v>
      </c>
      <c r="B36" s="62">
        <f>SUM(B30:B35)</f>
        <v>7265273000</v>
      </c>
      <c r="C36" s="68">
        <f t="shared" ref="C36:J36" si="7">SUM(C30:C35)</f>
        <v>4228282000</v>
      </c>
      <c r="D36" s="112">
        <f t="shared" si="7"/>
        <v>-4410000</v>
      </c>
      <c r="E36" s="113">
        <f t="shared" si="7"/>
        <v>184117000</v>
      </c>
      <c r="F36" s="62">
        <f t="shared" si="7"/>
        <v>4407989000</v>
      </c>
      <c r="G36" s="68">
        <f t="shared" si="7"/>
        <v>3081482000</v>
      </c>
      <c r="H36" s="133">
        <f t="shared" si="7"/>
        <v>45078000</v>
      </c>
      <c r="I36" s="62">
        <f t="shared" si="7"/>
        <v>3126560000</v>
      </c>
      <c r="J36" s="68">
        <f t="shared" si="7"/>
        <v>7534549000</v>
      </c>
      <c r="K36" s="4"/>
    </row>
    <row r="37" spans="1:11" ht="12" customHeight="1"/>
    <row r="38" spans="1:11">
      <c r="C38" s="4"/>
    </row>
  </sheetData>
  <mergeCells count="2">
    <mergeCell ref="C3:F3"/>
    <mergeCell ref="G3:I3"/>
  </mergeCells>
  <printOptions horizontalCentered="1"/>
  <pageMargins left="0.5" right="0.5" top="0.5" bottom="0.5" header="0.3" footer="0.3"/>
  <pageSetup paperSize="5" scale="87" orientation="landscape" r:id="rId1"/>
  <ignoredErrors>
    <ignoredError sqref="F30 I30:J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7"/>
  <sheetViews>
    <sheetView zoomScaleNormal="100" workbookViewId="0"/>
  </sheetViews>
  <sheetFormatPr defaultColWidth="8.85546875" defaultRowHeight="15"/>
  <cols>
    <col min="1" max="1" width="36.7109375" style="5" customWidth="1"/>
    <col min="2" max="5" width="15.7109375" style="6" customWidth="1"/>
    <col min="6" max="6" width="8.85546875" style="5"/>
    <col min="7" max="7" width="11" style="5" bestFit="1" customWidth="1"/>
    <col min="8" max="16384" width="8.85546875" style="5"/>
  </cols>
  <sheetData>
    <row r="1" spans="1:12" ht="18.75" customHeight="1">
      <c r="A1" s="1" t="s">
        <v>53</v>
      </c>
      <c r="G1" s="28"/>
      <c r="H1" s="9"/>
      <c r="I1" s="9"/>
      <c r="J1" s="9"/>
      <c r="K1" s="9"/>
      <c r="L1" s="9"/>
    </row>
    <row r="2" spans="1:12" ht="18.75" customHeight="1">
      <c r="A2" s="3" t="s">
        <v>43</v>
      </c>
      <c r="F2" s="161"/>
      <c r="G2" s="161"/>
    </row>
    <row r="3" spans="1:12" ht="20.100000000000001" customHeight="1">
      <c r="A3" s="3"/>
      <c r="F3" s="116"/>
      <c r="G3" s="116"/>
    </row>
    <row r="4" spans="1:12">
      <c r="B4" s="12">
        <v>-1</v>
      </c>
      <c r="C4" s="12">
        <v>-2</v>
      </c>
      <c r="D4" s="12">
        <v>-3</v>
      </c>
      <c r="E4" s="49">
        <v>-4</v>
      </c>
    </row>
    <row r="5" spans="1:12" ht="60" customHeight="1">
      <c r="A5" s="36"/>
      <c r="B5" s="33" t="s">
        <v>79</v>
      </c>
      <c r="C5" s="33" t="s">
        <v>54</v>
      </c>
      <c r="D5" s="33" t="s">
        <v>81</v>
      </c>
      <c r="E5" s="48" t="s">
        <v>55</v>
      </c>
    </row>
    <row r="6" spans="1:12" ht="24" customHeight="1">
      <c r="A6" s="37"/>
      <c r="B6" s="73"/>
      <c r="C6" s="73"/>
      <c r="D6" s="73"/>
      <c r="E6" s="90" t="s">
        <v>85</v>
      </c>
    </row>
    <row r="7" spans="1:12" ht="20.100000000000001" customHeight="1">
      <c r="A7" s="16" t="s">
        <v>4</v>
      </c>
      <c r="B7" s="64">
        <v>2477000</v>
      </c>
      <c r="C7" s="64">
        <v>-95000</v>
      </c>
      <c r="D7" s="64"/>
      <c r="E7" s="69">
        <f>SUM(B7:D7)</f>
        <v>2382000</v>
      </c>
      <c r="F7" s="25"/>
      <c r="G7" s="8"/>
    </row>
    <row r="8" spans="1:12" ht="15" customHeight="1">
      <c r="A8" s="5" t="s">
        <v>5</v>
      </c>
      <c r="B8" s="63">
        <v>1792000</v>
      </c>
      <c r="C8" s="63">
        <v>-97000</v>
      </c>
      <c r="D8" s="63"/>
      <c r="E8" s="70">
        <f t="shared" ref="E8:E29" si="0">SUM(B8:D8)</f>
        <v>1695000</v>
      </c>
    </row>
    <row r="9" spans="1:12" ht="15" customHeight="1">
      <c r="A9" s="16" t="s">
        <v>6</v>
      </c>
      <c r="B9" s="61">
        <v>4218000</v>
      </c>
      <c r="C9" s="61">
        <v>-168000</v>
      </c>
      <c r="D9" s="61"/>
      <c r="E9" s="67">
        <f t="shared" si="0"/>
        <v>4050000</v>
      </c>
    </row>
    <row r="10" spans="1:12" ht="15" customHeight="1">
      <c r="A10" s="5" t="s">
        <v>7</v>
      </c>
      <c r="B10" s="63">
        <v>3314000</v>
      </c>
      <c r="C10" s="63">
        <v>-129000</v>
      </c>
      <c r="D10" s="63"/>
      <c r="E10" s="70">
        <f t="shared" si="0"/>
        <v>3185000</v>
      </c>
    </row>
    <row r="11" spans="1:12" ht="15" customHeight="1">
      <c r="A11" s="16" t="s">
        <v>8</v>
      </c>
      <c r="B11" s="61">
        <v>3320000</v>
      </c>
      <c r="C11" s="61">
        <v>-148000</v>
      </c>
      <c r="D11" s="61"/>
      <c r="E11" s="67">
        <f t="shared" si="0"/>
        <v>3172000</v>
      </c>
    </row>
    <row r="12" spans="1:12" ht="15" customHeight="1">
      <c r="A12" s="5" t="s">
        <v>9</v>
      </c>
      <c r="B12" s="63">
        <v>6093000</v>
      </c>
      <c r="C12" s="63">
        <v>-198000</v>
      </c>
      <c r="D12" s="63"/>
      <c r="E12" s="70">
        <f t="shared" si="0"/>
        <v>5895000</v>
      </c>
    </row>
    <row r="13" spans="1:12" ht="15" customHeight="1">
      <c r="A13" s="16" t="s">
        <v>10</v>
      </c>
      <c r="B13" s="61">
        <v>8497000</v>
      </c>
      <c r="C13" s="61">
        <v>-305000</v>
      </c>
      <c r="D13" s="61"/>
      <c r="E13" s="67">
        <f t="shared" si="0"/>
        <v>8192000</v>
      </c>
    </row>
    <row r="14" spans="1:12" ht="15" customHeight="1">
      <c r="A14" s="5" t="s">
        <v>11</v>
      </c>
      <c r="B14" s="63">
        <v>2348000</v>
      </c>
      <c r="C14" s="63">
        <v>-116000</v>
      </c>
      <c r="D14" s="63">
        <v>2993000</v>
      </c>
      <c r="E14" s="70">
        <f t="shared" si="0"/>
        <v>5225000</v>
      </c>
    </row>
    <row r="15" spans="1:12" ht="15" customHeight="1">
      <c r="A15" s="16" t="s">
        <v>12</v>
      </c>
      <c r="B15" s="65">
        <v>8706000</v>
      </c>
      <c r="C15" s="65">
        <v>-313000</v>
      </c>
      <c r="D15" s="65"/>
      <c r="E15" s="71">
        <f t="shared" si="0"/>
        <v>8393000</v>
      </c>
    </row>
    <row r="16" spans="1:12" ht="15" customHeight="1">
      <c r="A16" s="5" t="s">
        <v>13</v>
      </c>
      <c r="B16" s="63">
        <v>5904000</v>
      </c>
      <c r="C16" s="63">
        <v>-191000</v>
      </c>
      <c r="D16" s="63"/>
      <c r="E16" s="70">
        <f t="shared" si="0"/>
        <v>5713000</v>
      </c>
    </row>
    <row r="17" spans="1:5" ht="15" customHeight="1">
      <c r="A17" s="16" t="s">
        <v>14</v>
      </c>
      <c r="B17" s="61">
        <v>494000</v>
      </c>
      <c r="C17" s="61">
        <v>-43000</v>
      </c>
      <c r="D17" s="61"/>
      <c r="E17" s="67">
        <f t="shared" si="0"/>
        <v>451000</v>
      </c>
    </row>
    <row r="18" spans="1:5" ht="15" customHeight="1">
      <c r="A18" s="5" t="s">
        <v>15</v>
      </c>
      <c r="B18" s="63">
        <v>1795000</v>
      </c>
      <c r="C18" s="63">
        <v>-92000</v>
      </c>
      <c r="D18" s="63"/>
      <c r="E18" s="70">
        <f t="shared" si="0"/>
        <v>1703000</v>
      </c>
    </row>
    <row r="19" spans="1:5" ht="15" customHeight="1">
      <c r="A19" s="16" t="s">
        <v>16</v>
      </c>
      <c r="B19" s="61">
        <v>8001000</v>
      </c>
      <c r="C19" s="61">
        <v>-307000</v>
      </c>
      <c r="D19" s="61"/>
      <c r="E19" s="67">
        <f t="shared" si="0"/>
        <v>7694000</v>
      </c>
    </row>
    <row r="20" spans="1:5" ht="15" customHeight="1">
      <c r="A20" s="5" t="s">
        <v>17</v>
      </c>
      <c r="B20" s="63">
        <v>5985000</v>
      </c>
      <c r="C20" s="63">
        <v>-206000</v>
      </c>
      <c r="D20" s="63"/>
      <c r="E20" s="70">
        <f t="shared" si="0"/>
        <v>5779000</v>
      </c>
    </row>
    <row r="21" spans="1:5" ht="15" customHeight="1">
      <c r="A21" s="16" t="s">
        <v>18</v>
      </c>
      <c r="B21" s="61">
        <v>7183000</v>
      </c>
      <c r="C21" s="61">
        <v>-237000</v>
      </c>
      <c r="D21" s="61"/>
      <c r="E21" s="67">
        <f t="shared" si="0"/>
        <v>6946000</v>
      </c>
    </row>
    <row r="22" spans="1:5" ht="15" customHeight="1">
      <c r="A22" s="5" t="s">
        <v>19</v>
      </c>
      <c r="B22" s="63">
        <v>4237000</v>
      </c>
      <c r="C22" s="63">
        <v>-170000</v>
      </c>
      <c r="D22" s="63"/>
      <c r="E22" s="70">
        <f t="shared" si="0"/>
        <v>4067000</v>
      </c>
    </row>
    <row r="23" spans="1:5" ht="15" customHeight="1">
      <c r="A23" s="16" t="s">
        <v>20</v>
      </c>
      <c r="B23" s="61">
        <v>8392000</v>
      </c>
      <c r="C23" s="61">
        <v>-313000</v>
      </c>
      <c r="D23" s="61"/>
      <c r="E23" s="67">
        <f t="shared" si="0"/>
        <v>8079000</v>
      </c>
    </row>
    <row r="24" spans="1:5" ht="15" customHeight="1">
      <c r="A24" s="5" t="s">
        <v>21</v>
      </c>
      <c r="B24" s="63">
        <v>6722000</v>
      </c>
      <c r="C24" s="63">
        <v>-315000</v>
      </c>
      <c r="D24" s="63"/>
      <c r="E24" s="70">
        <f t="shared" si="0"/>
        <v>6407000</v>
      </c>
    </row>
    <row r="25" spans="1:5" ht="15" customHeight="1">
      <c r="A25" s="16" t="s">
        <v>22</v>
      </c>
      <c r="B25" s="61">
        <v>7667000</v>
      </c>
      <c r="C25" s="61">
        <v>-304000</v>
      </c>
      <c r="D25" s="61"/>
      <c r="E25" s="67">
        <f t="shared" si="0"/>
        <v>7363000</v>
      </c>
    </row>
    <row r="26" spans="1:5" ht="15" customHeight="1">
      <c r="A26" s="5" t="s">
        <v>23</v>
      </c>
      <c r="B26" s="63">
        <v>6324000</v>
      </c>
      <c r="C26" s="63">
        <v>-241000</v>
      </c>
      <c r="D26" s="63"/>
      <c r="E26" s="70">
        <f t="shared" si="0"/>
        <v>6083000</v>
      </c>
    </row>
    <row r="27" spans="1:5" ht="15" customHeight="1">
      <c r="A27" s="16" t="s">
        <v>24</v>
      </c>
      <c r="B27" s="61">
        <v>3022000</v>
      </c>
      <c r="C27" s="61">
        <v>-127000</v>
      </c>
      <c r="D27" s="61"/>
      <c r="E27" s="67">
        <f t="shared" si="0"/>
        <v>2895000</v>
      </c>
    </row>
    <row r="28" spans="1:5" ht="15" customHeight="1">
      <c r="A28" s="5" t="s">
        <v>25</v>
      </c>
      <c r="B28" s="63">
        <v>2209000</v>
      </c>
      <c r="C28" s="63">
        <v>-123000</v>
      </c>
      <c r="D28" s="63"/>
      <c r="E28" s="70">
        <f t="shared" si="0"/>
        <v>2086000</v>
      </c>
    </row>
    <row r="29" spans="1:5" ht="15" customHeight="1">
      <c r="A29" s="16" t="s">
        <v>26</v>
      </c>
      <c r="B29" s="61">
        <v>2742000</v>
      </c>
      <c r="C29" s="61">
        <v>-97000</v>
      </c>
      <c r="D29" s="61"/>
      <c r="E29" s="67">
        <f t="shared" si="0"/>
        <v>2645000</v>
      </c>
    </row>
    <row r="30" spans="1:5" ht="20.100000000000001" customHeight="1">
      <c r="A30" s="2" t="s">
        <v>27</v>
      </c>
      <c r="B30" s="66">
        <f>SUM(B7:B29)</f>
        <v>111442000</v>
      </c>
      <c r="C30" s="66">
        <f>SUM(C7:C29)</f>
        <v>-4335000</v>
      </c>
      <c r="D30" s="66">
        <f>SUM(D7:D29)</f>
        <v>2993000</v>
      </c>
      <c r="E30" s="72">
        <f>SUM(E7:E29)</f>
        <v>110100000</v>
      </c>
    </row>
    <row r="31" spans="1:5" ht="20.100000000000001" customHeight="1">
      <c r="A31" s="59" t="s">
        <v>28</v>
      </c>
      <c r="B31" s="61"/>
      <c r="C31" s="61">
        <v>-74000</v>
      </c>
      <c r="D31" s="61"/>
      <c r="E31" s="67">
        <f t="shared" ref="E31:E33" si="1">SUM(B31:D31)</f>
        <v>-74000</v>
      </c>
    </row>
    <row r="32" spans="1:5" s="41" customFormat="1">
      <c r="A32" s="60" t="s">
        <v>29</v>
      </c>
      <c r="B32" s="63">
        <v>11000</v>
      </c>
      <c r="C32" s="63">
        <v>-1000</v>
      </c>
      <c r="D32" s="63"/>
      <c r="E32" s="70">
        <f t="shared" si="1"/>
        <v>10000</v>
      </c>
    </row>
    <row r="33" spans="1:5" s="9" customFormat="1">
      <c r="A33" s="9" t="s">
        <v>31</v>
      </c>
      <c r="B33" s="149">
        <v>-111453000</v>
      </c>
      <c r="C33" s="149"/>
      <c r="D33" s="149">
        <v>-2993000</v>
      </c>
      <c r="E33" s="150">
        <f t="shared" si="1"/>
        <v>-114446000</v>
      </c>
    </row>
    <row r="34" spans="1:5" ht="20.100000000000001" customHeight="1" thickBot="1">
      <c r="A34" s="32" t="s">
        <v>33</v>
      </c>
      <c r="B34" s="62">
        <f>SUM(B30:B33)</f>
        <v>0</v>
      </c>
      <c r="C34" s="62">
        <f>SUM(C30:C33)</f>
        <v>-4410000</v>
      </c>
      <c r="D34" s="62">
        <f>SUM(D30:D33)</f>
        <v>0</v>
      </c>
      <c r="E34" s="68">
        <f>SUM(E30:E33)</f>
        <v>-4410000</v>
      </c>
    </row>
    <row r="35" spans="1:5" ht="15" customHeight="1"/>
    <row r="36" spans="1:5" ht="15.75">
      <c r="A36" s="145" t="s">
        <v>93</v>
      </c>
    </row>
    <row r="37" spans="1:5" ht="15.75">
      <c r="A37" s="145" t="s">
        <v>86</v>
      </c>
    </row>
  </sheetData>
  <mergeCells count="1">
    <mergeCell ref="F2:G2"/>
  </mergeCells>
  <printOptions horizontalCentered="1"/>
  <pageMargins left="0.75" right="0.75" top="0.5" bottom="0.5" header="0.3" footer="0.3"/>
  <pageSetup scale="87" orientation="landscape" r:id="rId1"/>
  <ignoredErrors>
    <ignoredError sqref="E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38"/>
  <sheetViews>
    <sheetView zoomScaleNormal="100" workbookViewId="0"/>
  </sheetViews>
  <sheetFormatPr defaultColWidth="8.85546875" defaultRowHeight="15"/>
  <cols>
    <col min="1" max="1" width="36.7109375" style="9" customWidth="1"/>
    <col min="2" max="5" width="15.7109375" style="9" customWidth="1"/>
    <col min="6" max="6" width="15.7109375" style="6" customWidth="1"/>
    <col min="7" max="7" width="15.7109375" style="9" hidden="1" customWidth="1"/>
    <col min="8" max="8" width="16.7109375" style="9" customWidth="1"/>
    <col min="9" max="9" width="6.7109375" style="9" customWidth="1"/>
    <col min="10" max="10" width="15.7109375" style="9" customWidth="1"/>
    <col min="11" max="11" width="15.7109375" style="6" customWidth="1"/>
    <col min="12" max="12" width="8.85546875" style="9"/>
    <col min="13" max="13" width="9.85546875" style="9" bestFit="1" customWidth="1"/>
    <col min="14" max="16384" width="8.85546875" style="9"/>
  </cols>
  <sheetData>
    <row r="1" spans="1:12" ht="18.75" customHeight="1">
      <c r="A1" s="97" t="s">
        <v>67</v>
      </c>
      <c r="D1" s="13"/>
      <c r="E1" s="13"/>
      <c r="G1" s="4"/>
      <c r="H1" s="4"/>
    </row>
    <row r="2" spans="1:12" ht="18.75" customHeight="1">
      <c r="A2" s="3" t="s">
        <v>43</v>
      </c>
      <c r="D2" s="13"/>
      <c r="E2" s="13"/>
      <c r="G2" s="4"/>
      <c r="H2" s="4"/>
      <c r="J2" s="13"/>
    </row>
    <row r="3" spans="1:12" s="13" customFormat="1" ht="20.100000000000001" customHeight="1">
      <c r="B3" s="162" t="s">
        <v>34</v>
      </c>
      <c r="C3" s="162"/>
      <c r="F3" s="6"/>
      <c r="J3" s="162" t="s">
        <v>66</v>
      </c>
      <c r="K3" s="162"/>
    </row>
    <row r="4" spans="1:12">
      <c r="A4" s="13"/>
      <c r="B4" s="12">
        <v>-1</v>
      </c>
      <c r="C4" s="12">
        <v>-2</v>
      </c>
      <c r="D4" s="12">
        <v>-3</v>
      </c>
      <c r="E4" s="12">
        <v>-4</v>
      </c>
      <c r="F4" s="12">
        <v>-5</v>
      </c>
      <c r="G4" s="12">
        <v>-5</v>
      </c>
      <c r="H4" s="49">
        <v>-6</v>
      </c>
      <c r="J4" s="12">
        <v>-7</v>
      </c>
      <c r="K4" s="12">
        <v>-8</v>
      </c>
    </row>
    <row r="5" spans="1:12" ht="60" customHeight="1">
      <c r="A5" s="19"/>
      <c r="B5" s="33" t="s">
        <v>35</v>
      </c>
      <c r="C5" s="33" t="s">
        <v>36</v>
      </c>
      <c r="D5" s="33" t="s">
        <v>78</v>
      </c>
      <c r="E5" s="33" t="s">
        <v>56</v>
      </c>
      <c r="F5" s="33" t="s">
        <v>89</v>
      </c>
      <c r="G5" s="33" t="s">
        <v>37</v>
      </c>
      <c r="H5" s="48" t="s">
        <v>57</v>
      </c>
      <c r="J5" s="33" t="s">
        <v>69</v>
      </c>
      <c r="K5" s="33" t="s">
        <v>49</v>
      </c>
    </row>
    <row r="6" spans="1:12" s="74" customFormat="1" ht="24" customHeight="1">
      <c r="A6" s="73"/>
      <c r="B6" s="57"/>
      <c r="C6" s="57"/>
      <c r="D6" s="73"/>
      <c r="E6" s="73" t="s">
        <v>90</v>
      </c>
      <c r="F6" s="148" t="s">
        <v>88</v>
      </c>
      <c r="G6" s="57" t="s">
        <v>38</v>
      </c>
      <c r="H6" s="90" t="s">
        <v>82</v>
      </c>
      <c r="J6" s="73" t="s">
        <v>71</v>
      </c>
      <c r="K6" s="73" t="s">
        <v>83</v>
      </c>
    </row>
    <row r="7" spans="1:12" ht="20.100000000000001" customHeight="1">
      <c r="A7" s="16" t="s">
        <v>4</v>
      </c>
      <c r="B7" s="64">
        <v>329000</v>
      </c>
      <c r="C7" s="64"/>
      <c r="D7" s="64">
        <v>1827000</v>
      </c>
      <c r="E7" s="64">
        <v>4130000</v>
      </c>
      <c r="F7" s="64">
        <v>-121000</v>
      </c>
      <c r="G7" s="64"/>
      <c r="H7" s="69">
        <f t="shared" ref="H7:H29" si="0">SUM(B7:G7)</f>
        <v>6165000</v>
      </c>
      <c r="J7" s="64">
        <v>1315000</v>
      </c>
      <c r="K7" s="64">
        <f>H7-J7</f>
        <v>4850000</v>
      </c>
      <c r="L7" s="45"/>
    </row>
    <row r="8" spans="1:12" ht="15" customHeight="1">
      <c r="A8" s="9" t="s">
        <v>5</v>
      </c>
      <c r="B8" s="63">
        <v>262000</v>
      </c>
      <c r="C8" s="114">
        <v>43000</v>
      </c>
      <c r="D8" s="63">
        <v>1404000</v>
      </c>
      <c r="E8" s="63"/>
      <c r="F8" s="63"/>
      <c r="G8" s="63"/>
      <c r="H8" s="70">
        <f t="shared" si="0"/>
        <v>1709000</v>
      </c>
      <c r="J8" s="63"/>
      <c r="K8" s="63">
        <f t="shared" ref="K8:K29" si="1">H8-J8</f>
        <v>1709000</v>
      </c>
      <c r="L8" s="45"/>
    </row>
    <row r="9" spans="1:12" ht="15" customHeight="1">
      <c r="A9" s="16" t="s">
        <v>6</v>
      </c>
      <c r="B9" s="61">
        <v>553000</v>
      </c>
      <c r="C9" s="61">
        <v>195000</v>
      </c>
      <c r="D9" s="61">
        <v>2853000</v>
      </c>
      <c r="E9" s="61"/>
      <c r="F9" s="61"/>
      <c r="G9" s="61"/>
      <c r="H9" s="67">
        <f t="shared" si="0"/>
        <v>3601000</v>
      </c>
      <c r="J9" s="61"/>
      <c r="K9" s="61">
        <f t="shared" si="1"/>
        <v>3601000</v>
      </c>
      <c r="L9" s="45"/>
    </row>
    <row r="10" spans="1:12" ht="15" customHeight="1">
      <c r="A10" s="9" t="s">
        <v>7</v>
      </c>
      <c r="B10" s="63">
        <v>409000</v>
      </c>
      <c r="C10" s="63"/>
      <c r="D10" s="63">
        <v>2561000</v>
      </c>
      <c r="E10" s="63">
        <v>3441000</v>
      </c>
      <c r="F10" s="63">
        <v>-100000</v>
      </c>
      <c r="G10" s="63"/>
      <c r="H10" s="70">
        <f t="shared" si="0"/>
        <v>6311000</v>
      </c>
      <c r="J10" s="63">
        <v>1116000</v>
      </c>
      <c r="K10" s="63">
        <f t="shared" si="1"/>
        <v>5195000</v>
      </c>
      <c r="L10" s="45"/>
    </row>
    <row r="11" spans="1:12" ht="15" customHeight="1">
      <c r="A11" s="16" t="s">
        <v>8</v>
      </c>
      <c r="B11" s="61">
        <v>467000</v>
      </c>
      <c r="C11" s="61"/>
      <c r="D11" s="61">
        <v>2482000</v>
      </c>
      <c r="E11" s="61"/>
      <c r="F11" s="61"/>
      <c r="G11" s="61"/>
      <c r="H11" s="67">
        <f t="shared" si="0"/>
        <v>2949000</v>
      </c>
      <c r="J11" s="61"/>
      <c r="K11" s="61">
        <f t="shared" si="1"/>
        <v>2949000</v>
      </c>
      <c r="L11" s="45"/>
    </row>
    <row r="12" spans="1:12" ht="15" customHeight="1">
      <c r="A12" s="9" t="s">
        <v>9</v>
      </c>
      <c r="B12" s="63">
        <v>720000</v>
      </c>
      <c r="C12" s="63"/>
      <c r="D12" s="63">
        <v>4396000</v>
      </c>
      <c r="E12" s="63">
        <v>11012000</v>
      </c>
      <c r="F12" s="63">
        <v>-320000</v>
      </c>
      <c r="G12" s="63"/>
      <c r="H12" s="70">
        <f t="shared" si="0"/>
        <v>15808000</v>
      </c>
      <c r="J12" s="63">
        <v>3636000</v>
      </c>
      <c r="K12" s="63">
        <f t="shared" si="1"/>
        <v>12172000</v>
      </c>
      <c r="L12" s="45"/>
    </row>
    <row r="13" spans="1:12" ht="15" customHeight="1">
      <c r="A13" s="16" t="s">
        <v>10</v>
      </c>
      <c r="B13" s="61">
        <v>990000</v>
      </c>
      <c r="C13" s="61">
        <v>296000</v>
      </c>
      <c r="D13" s="61">
        <v>6374000</v>
      </c>
      <c r="E13" s="61">
        <v>15142000</v>
      </c>
      <c r="F13" s="61">
        <v>-441000</v>
      </c>
      <c r="G13" s="61"/>
      <c r="H13" s="67">
        <f t="shared" si="0"/>
        <v>22361000</v>
      </c>
      <c r="J13" s="61">
        <v>5560000</v>
      </c>
      <c r="K13" s="61">
        <f t="shared" si="1"/>
        <v>16801000</v>
      </c>
      <c r="L13" s="45"/>
    </row>
    <row r="14" spans="1:12" ht="15" customHeight="1">
      <c r="A14" s="9" t="s">
        <v>11</v>
      </c>
      <c r="B14" s="63">
        <v>309000</v>
      </c>
      <c r="C14" s="63"/>
      <c r="D14" s="63">
        <v>1592000</v>
      </c>
      <c r="E14" s="63"/>
      <c r="F14" s="63"/>
      <c r="G14" s="63"/>
      <c r="H14" s="70">
        <f t="shared" si="0"/>
        <v>1901000</v>
      </c>
      <c r="J14" s="63"/>
      <c r="K14" s="63">
        <f t="shared" si="1"/>
        <v>1901000</v>
      </c>
      <c r="L14" s="45"/>
    </row>
    <row r="15" spans="1:12" ht="15" customHeight="1">
      <c r="A15" s="16" t="s">
        <v>12</v>
      </c>
      <c r="B15" s="65">
        <v>994000</v>
      </c>
      <c r="C15" s="65"/>
      <c r="D15" s="65">
        <v>6983000</v>
      </c>
      <c r="E15" s="65">
        <v>15142000</v>
      </c>
      <c r="F15" s="65">
        <v>-442000</v>
      </c>
      <c r="G15" s="65"/>
      <c r="H15" s="71">
        <f t="shared" si="0"/>
        <v>22677000</v>
      </c>
      <c r="J15" s="65">
        <v>5362000</v>
      </c>
      <c r="K15" s="65">
        <f t="shared" si="1"/>
        <v>17315000</v>
      </c>
      <c r="L15" s="45"/>
    </row>
    <row r="16" spans="1:12" ht="15" customHeight="1">
      <c r="A16" s="9" t="s">
        <v>13</v>
      </c>
      <c r="B16" s="63">
        <v>642000</v>
      </c>
      <c r="C16" s="63">
        <v>194000</v>
      </c>
      <c r="D16" s="63">
        <v>4727000</v>
      </c>
      <c r="E16" s="63">
        <v>5506000</v>
      </c>
      <c r="F16" s="63">
        <v>-161000</v>
      </c>
      <c r="G16" s="63"/>
      <c r="H16" s="70">
        <f t="shared" si="0"/>
        <v>10908000</v>
      </c>
      <c r="J16" s="63">
        <v>1698000</v>
      </c>
      <c r="K16" s="63">
        <f t="shared" si="1"/>
        <v>9210000</v>
      </c>
      <c r="L16" s="45"/>
    </row>
    <row r="17" spans="1:12" ht="15" customHeight="1">
      <c r="A17" s="16" t="s">
        <v>14</v>
      </c>
      <c r="B17" s="61">
        <v>94000</v>
      </c>
      <c r="C17" s="61">
        <v>277000</v>
      </c>
      <c r="D17" s="61">
        <v>394000</v>
      </c>
      <c r="E17" s="61"/>
      <c r="F17" s="61"/>
      <c r="G17" s="61"/>
      <c r="H17" s="67">
        <f t="shared" si="0"/>
        <v>765000</v>
      </c>
      <c r="J17" s="61"/>
      <c r="K17" s="61">
        <f t="shared" si="1"/>
        <v>765000</v>
      </c>
      <c r="L17" s="45"/>
    </row>
    <row r="18" spans="1:12" ht="15" customHeight="1">
      <c r="A18" s="9" t="s">
        <v>15</v>
      </c>
      <c r="B18" s="63">
        <v>264000</v>
      </c>
      <c r="C18" s="63"/>
      <c r="D18" s="63">
        <v>1294000</v>
      </c>
      <c r="E18" s="63">
        <v>3441000</v>
      </c>
      <c r="F18" s="63">
        <v>-100000</v>
      </c>
      <c r="G18" s="63"/>
      <c r="H18" s="70">
        <f t="shared" si="0"/>
        <v>4899000</v>
      </c>
      <c r="J18" s="63">
        <v>1088000</v>
      </c>
      <c r="K18" s="63">
        <f t="shared" si="1"/>
        <v>3811000</v>
      </c>
      <c r="L18" s="45"/>
    </row>
    <row r="19" spans="1:12" ht="15" customHeight="1">
      <c r="A19" s="16" t="s">
        <v>16</v>
      </c>
      <c r="B19" s="61">
        <v>946000</v>
      </c>
      <c r="C19" s="61">
        <v>1293000</v>
      </c>
      <c r="D19" s="61">
        <v>5855000</v>
      </c>
      <c r="E19" s="61">
        <v>9636000</v>
      </c>
      <c r="F19" s="61">
        <v>-281000</v>
      </c>
      <c r="G19" s="61"/>
      <c r="H19" s="67">
        <f t="shared" si="0"/>
        <v>17449000</v>
      </c>
      <c r="J19" s="61">
        <v>3178000</v>
      </c>
      <c r="K19" s="61">
        <f t="shared" si="1"/>
        <v>14271000</v>
      </c>
      <c r="L19" s="45"/>
    </row>
    <row r="20" spans="1:12" ht="15" customHeight="1">
      <c r="A20" s="9" t="s">
        <v>17</v>
      </c>
      <c r="B20" s="63">
        <v>722000</v>
      </c>
      <c r="C20" s="63"/>
      <c r="D20" s="63">
        <v>4817000</v>
      </c>
      <c r="E20" s="63">
        <v>5850000</v>
      </c>
      <c r="F20" s="63">
        <v>-170000</v>
      </c>
      <c r="G20" s="63"/>
      <c r="H20" s="70">
        <f t="shared" si="0"/>
        <v>11219000</v>
      </c>
      <c r="J20" s="63">
        <v>2024000</v>
      </c>
      <c r="K20" s="63">
        <f t="shared" si="1"/>
        <v>9195000</v>
      </c>
      <c r="L20" s="45"/>
    </row>
    <row r="21" spans="1:12" ht="15" customHeight="1">
      <c r="A21" s="16" t="s">
        <v>18</v>
      </c>
      <c r="B21" s="61">
        <v>833000</v>
      </c>
      <c r="C21" s="61"/>
      <c r="D21" s="61">
        <v>4937000</v>
      </c>
      <c r="E21" s="61">
        <v>8259000</v>
      </c>
      <c r="F21" s="61">
        <v>-241000</v>
      </c>
      <c r="G21" s="61"/>
      <c r="H21" s="67">
        <f t="shared" si="0"/>
        <v>13788000</v>
      </c>
      <c r="J21" s="61">
        <v>2775000</v>
      </c>
      <c r="K21" s="61">
        <f t="shared" si="1"/>
        <v>11013000</v>
      </c>
      <c r="L21" s="45"/>
    </row>
    <row r="22" spans="1:12" ht="15" customHeight="1">
      <c r="A22" s="9" t="s">
        <v>19</v>
      </c>
      <c r="B22" s="63">
        <v>564000</v>
      </c>
      <c r="C22" s="63"/>
      <c r="D22" s="63">
        <v>3139000</v>
      </c>
      <c r="E22" s="63">
        <v>8259000</v>
      </c>
      <c r="F22" s="63">
        <v>-240000</v>
      </c>
      <c r="G22" s="63"/>
      <c r="H22" s="70">
        <f t="shared" si="0"/>
        <v>11722000</v>
      </c>
      <c r="J22" s="63">
        <v>2913000</v>
      </c>
      <c r="K22" s="63">
        <f t="shared" si="1"/>
        <v>8809000</v>
      </c>
      <c r="L22" s="45"/>
    </row>
    <row r="23" spans="1:12" ht="15" customHeight="1">
      <c r="A23" s="16" t="s">
        <v>20</v>
      </c>
      <c r="B23" s="61">
        <v>1014000</v>
      </c>
      <c r="C23" s="61">
        <v>311000</v>
      </c>
      <c r="D23" s="61">
        <v>6780000</v>
      </c>
      <c r="E23" s="61">
        <v>15142000</v>
      </c>
      <c r="F23" s="61">
        <v>-441000</v>
      </c>
      <c r="G23" s="61"/>
      <c r="H23" s="67">
        <f t="shared" si="0"/>
        <v>22806000</v>
      </c>
      <c r="J23" s="61">
        <v>5274000</v>
      </c>
      <c r="K23" s="61">
        <f t="shared" si="1"/>
        <v>17532000</v>
      </c>
      <c r="L23" s="45"/>
    </row>
    <row r="24" spans="1:12" ht="15" customHeight="1">
      <c r="A24" s="9" t="s">
        <v>21</v>
      </c>
      <c r="B24" s="63">
        <v>814000</v>
      </c>
      <c r="C24" s="63"/>
      <c r="D24" s="63">
        <v>6110000</v>
      </c>
      <c r="E24" s="63"/>
      <c r="F24" s="63"/>
      <c r="G24" s="63"/>
      <c r="H24" s="70">
        <f t="shared" si="0"/>
        <v>6924000</v>
      </c>
      <c r="J24" s="63"/>
      <c r="K24" s="63">
        <f t="shared" si="1"/>
        <v>6924000</v>
      </c>
      <c r="L24" s="45"/>
    </row>
    <row r="25" spans="1:12" ht="15" customHeight="1">
      <c r="A25" s="16" t="s">
        <v>22</v>
      </c>
      <c r="B25" s="61">
        <v>909000</v>
      </c>
      <c r="C25" s="61">
        <v>176000</v>
      </c>
      <c r="D25" s="61">
        <v>6204000</v>
      </c>
      <c r="E25" s="61">
        <v>7915000</v>
      </c>
      <c r="F25" s="61">
        <v>-231000</v>
      </c>
      <c r="G25" s="61"/>
      <c r="H25" s="67">
        <f t="shared" si="0"/>
        <v>14973000</v>
      </c>
      <c r="J25" s="61">
        <v>2974000</v>
      </c>
      <c r="K25" s="61">
        <f t="shared" si="1"/>
        <v>11999000</v>
      </c>
      <c r="L25" s="45"/>
    </row>
    <row r="26" spans="1:12" ht="15" customHeight="1">
      <c r="A26" s="9" t="s">
        <v>23</v>
      </c>
      <c r="B26" s="63">
        <v>804000</v>
      </c>
      <c r="C26" s="63">
        <v>207000</v>
      </c>
      <c r="D26" s="63">
        <v>5508000</v>
      </c>
      <c r="E26" s="63">
        <v>9636000</v>
      </c>
      <c r="F26" s="63">
        <v>-281000</v>
      </c>
      <c r="G26" s="63"/>
      <c r="H26" s="70">
        <f t="shared" si="0"/>
        <v>15874000</v>
      </c>
      <c r="J26" s="63">
        <v>3705000</v>
      </c>
      <c r="K26" s="63">
        <f t="shared" si="1"/>
        <v>12169000</v>
      </c>
      <c r="L26" s="45"/>
    </row>
    <row r="27" spans="1:12" ht="15" customHeight="1">
      <c r="A27" s="16" t="s">
        <v>24</v>
      </c>
      <c r="B27" s="61">
        <v>409000</v>
      </c>
      <c r="C27" s="61"/>
      <c r="D27" s="61">
        <v>2268000</v>
      </c>
      <c r="E27" s="61">
        <v>3221000</v>
      </c>
      <c r="F27" s="61">
        <v>-94000</v>
      </c>
      <c r="G27" s="61"/>
      <c r="H27" s="67">
        <f t="shared" si="0"/>
        <v>5804000</v>
      </c>
      <c r="J27" s="61">
        <v>1056000</v>
      </c>
      <c r="K27" s="61">
        <f t="shared" si="1"/>
        <v>4748000</v>
      </c>
      <c r="L27" s="45"/>
    </row>
    <row r="28" spans="1:12" ht="15" customHeight="1">
      <c r="A28" s="9" t="s">
        <v>25</v>
      </c>
      <c r="B28" s="63">
        <v>324000</v>
      </c>
      <c r="C28" s="63"/>
      <c r="D28" s="63">
        <v>1651000</v>
      </c>
      <c r="E28" s="63"/>
      <c r="F28" s="63"/>
      <c r="G28" s="63"/>
      <c r="H28" s="70">
        <f t="shared" si="0"/>
        <v>1975000</v>
      </c>
      <c r="J28" s="63"/>
      <c r="K28" s="63">
        <f t="shared" si="1"/>
        <v>1975000</v>
      </c>
      <c r="L28" s="45"/>
    </row>
    <row r="29" spans="1:12" ht="15" customHeight="1">
      <c r="A29" s="16" t="s">
        <v>26</v>
      </c>
      <c r="B29" s="61">
        <v>342000</v>
      </c>
      <c r="C29" s="61">
        <v>102000</v>
      </c>
      <c r="D29" s="61">
        <v>1896000</v>
      </c>
      <c r="E29" s="61">
        <v>4130000</v>
      </c>
      <c r="F29" s="61">
        <v>-120000</v>
      </c>
      <c r="G29" s="61"/>
      <c r="H29" s="67">
        <f t="shared" si="0"/>
        <v>6350000</v>
      </c>
      <c r="J29" s="61">
        <v>1404000</v>
      </c>
      <c r="K29" s="61">
        <f t="shared" si="1"/>
        <v>4946000</v>
      </c>
      <c r="L29" s="45"/>
    </row>
    <row r="30" spans="1:12" ht="20.100000000000001" customHeight="1">
      <c r="A30" s="14" t="s">
        <v>27</v>
      </c>
      <c r="B30" s="66">
        <f>SUM(B7:B29)</f>
        <v>13714000</v>
      </c>
      <c r="C30" s="66">
        <f>SUM(C7:C29)</f>
        <v>3094000</v>
      </c>
      <c r="D30" s="66">
        <f>SUM(D7:D29)</f>
        <v>86052000</v>
      </c>
      <c r="E30" s="66">
        <f>SUM(E7:E29)</f>
        <v>129862000</v>
      </c>
      <c r="F30" s="66">
        <f>SUM(F7:F29)</f>
        <v>-3784000</v>
      </c>
      <c r="G30" s="66">
        <f t="shared" ref="G30" si="2">SUM(G7:G29)</f>
        <v>0</v>
      </c>
      <c r="H30" s="72">
        <f>SUM(H7:H29)</f>
        <v>228938000</v>
      </c>
      <c r="J30" s="66">
        <f>SUM(J7:J29)</f>
        <v>45078000</v>
      </c>
      <c r="K30" s="66">
        <f>SUM(K7:K29)</f>
        <v>183860000</v>
      </c>
    </row>
    <row r="31" spans="1:12" ht="20.100000000000001" customHeight="1">
      <c r="A31" s="59" t="s">
        <v>28</v>
      </c>
      <c r="B31" s="61">
        <v>237000</v>
      </c>
      <c r="C31" s="61"/>
      <c r="D31" s="61"/>
      <c r="E31" s="61"/>
      <c r="F31" s="61"/>
      <c r="G31" s="61"/>
      <c r="H31" s="67">
        <f>SUM(B31:G31)</f>
        <v>237000</v>
      </c>
      <c r="J31" s="61"/>
      <c r="K31" s="61">
        <f t="shared" ref="K31:K32" si="3">H31-J31</f>
        <v>237000</v>
      </c>
    </row>
    <row r="32" spans="1:12" ht="15" customHeight="1">
      <c r="A32" s="9" t="s">
        <v>29</v>
      </c>
      <c r="B32" s="149">
        <v>11000</v>
      </c>
      <c r="C32" s="149"/>
      <c r="D32" s="149">
        <v>9000</v>
      </c>
      <c r="E32" s="149"/>
      <c r="F32" s="149"/>
      <c r="G32" s="149"/>
      <c r="H32" s="150">
        <f>SUM(B32:G32)</f>
        <v>20000</v>
      </c>
      <c r="J32" s="149"/>
      <c r="K32" s="149">
        <f t="shared" si="3"/>
        <v>20000</v>
      </c>
    </row>
    <row r="33" spans="1:12" ht="20.100000000000001" customHeight="1" thickBot="1">
      <c r="A33" s="32" t="s">
        <v>33</v>
      </c>
      <c r="B33" s="62">
        <f t="shared" ref="B33:H33" si="4">SUM(B30:B32)</f>
        <v>13962000</v>
      </c>
      <c r="C33" s="62">
        <f t="shared" si="4"/>
        <v>3094000</v>
      </c>
      <c r="D33" s="62">
        <f t="shared" si="4"/>
        <v>86061000</v>
      </c>
      <c r="E33" s="62">
        <f t="shared" si="4"/>
        <v>129862000</v>
      </c>
      <c r="F33" s="62">
        <f t="shared" si="4"/>
        <v>-3784000</v>
      </c>
      <c r="G33" s="62">
        <f t="shared" si="4"/>
        <v>0</v>
      </c>
      <c r="H33" s="68">
        <f t="shared" si="4"/>
        <v>229195000</v>
      </c>
      <c r="J33" s="62">
        <f>SUM(J30:J32)</f>
        <v>45078000</v>
      </c>
      <c r="K33" s="62">
        <f>SUM(K30:K32)</f>
        <v>184117000</v>
      </c>
    </row>
    <row r="34" spans="1:12">
      <c r="A34" s="5"/>
    </row>
    <row r="35" spans="1:12" s="60" customFormat="1" ht="15.75">
      <c r="A35" s="151" t="s">
        <v>94</v>
      </c>
      <c r="B35" s="152"/>
      <c r="C35" s="152"/>
      <c r="D35" s="152"/>
      <c r="E35" s="152"/>
      <c r="F35" s="153"/>
      <c r="G35" s="152"/>
      <c r="H35" s="152"/>
      <c r="I35" s="152"/>
      <c r="K35" s="77"/>
      <c r="L35" s="117"/>
    </row>
    <row r="36" spans="1:12" ht="15.75">
      <c r="A36" s="151" t="s">
        <v>96</v>
      </c>
      <c r="B36" s="152"/>
      <c r="C36" s="152"/>
      <c r="D36" s="152"/>
      <c r="E36" s="152"/>
      <c r="F36" s="153"/>
      <c r="G36" s="152"/>
      <c r="H36" s="152"/>
      <c r="I36" s="152"/>
      <c r="J36" s="5"/>
    </row>
    <row r="37" spans="1:12">
      <c r="D37" s="20"/>
      <c r="E37" s="20"/>
      <c r="J37" s="20"/>
    </row>
    <row r="38" spans="1:12">
      <c r="D38" s="45"/>
      <c r="E38" s="45"/>
      <c r="J38" s="45"/>
    </row>
  </sheetData>
  <mergeCells count="2">
    <mergeCell ref="B3:C3"/>
    <mergeCell ref="J3:K3"/>
  </mergeCells>
  <printOptions horizontalCentered="1"/>
  <pageMargins left="0.75" right="0.75" top="0.5" bottom="0.5" header="0.3" footer="0.3"/>
  <pageSetup paperSize="5" scale="87" orientation="landscape" r:id="rId1"/>
  <ignoredErrors>
    <ignoredError sqref="H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0A48-D07B-46EF-A682-CB76FC47BB2B}">
  <sheetPr>
    <tabColor rgb="FFFFC000"/>
    <pageSetUpPr fitToPage="1"/>
  </sheetPr>
  <dimension ref="A1:K37"/>
  <sheetViews>
    <sheetView zoomScaleNormal="100" workbookViewId="0"/>
  </sheetViews>
  <sheetFormatPr defaultColWidth="8.85546875" defaultRowHeight="15"/>
  <cols>
    <col min="1" max="1" width="36.7109375" customWidth="1"/>
    <col min="2" max="6" width="12.7109375" customWidth="1"/>
    <col min="7" max="10" width="16.7109375" customWidth="1"/>
    <col min="11" max="11" width="14.5703125" bestFit="1" customWidth="1"/>
  </cols>
  <sheetData>
    <row r="1" spans="1:11" ht="18.75" customHeight="1">
      <c r="A1" s="11" t="s">
        <v>58</v>
      </c>
      <c r="B1" s="3"/>
      <c r="C1" s="3"/>
      <c r="D1" s="3"/>
      <c r="E1" s="3"/>
    </row>
    <row r="2" spans="1:11" ht="18.75" customHeight="1">
      <c r="A2" s="3" t="s">
        <v>43</v>
      </c>
      <c r="B2" s="3"/>
      <c r="C2" s="3"/>
      <c r="D2" s="3"/>
      <c r="E2" s="3"/>
    </row>
    <row r="3" spans="1:11" ht="20.100000000000001" customHeight="1">
      <c r="A3" s="3"/>
      <c r="B3" s="163" t="s">
        <v>39</v>
      </c>
      <c r="C3" s="163"/>
      <c r="D3" s="163"/>
      <c r="E3" s="163"/>
      <c r="F3" s="163"/>
      <c r="G3" s="164" t="s">
        <v>40</v>
      </c>
      <c r="H3" s="165"/>
      <c r="I3" s="165"/>
      <c r="J3" s="165"/>
    </row>
    <row r="4" spans="1:11" ht="15" customHeight="1">
      <c r="A4" s="76"/>
      <c r="B4" s="77">
        <v>-1</v>
      </c>
      <c r="C4" s="77">
        <v>-2</v>
      </c>
      <c r="D4" s="77">
        <v>-3</v>
      </c>
      <c r="E4" s="77">
        <v>-4</v>
      </c>
      <c r="F4" s="77">
        <v>-5</v>
      </c>
      <c r="G4" s="78">
        <v>-6</v>
      </c>
      <c r="H4" s="77">
        <v>-7</v>
      </c>
      <c r="I4" s="77">
        <v>-8</v>
      </c>
      <c r="J4" s="77">
        <v>-9</v>
      </c>
    </row>
    <row r="5" spans="1:11" ht="60" customHeight="1">
      <c r="A5" s="76"/>
      <c r="B5" s="142" t="s">
        <v>41</v>
      </c>
      <c r="C5" s="142" t="s">
        <v>97</v>
      </c>
      <c r="D5" s="143" t="s">
        <v>68</v>
      </c>
      <c r="E5" s="144" t="s">
        <v>98</v>
      </c>
      <c r="F5" s="79" t="s">
        <v>63</v>
      </c>
      <c r="G5" s="58" t="s">
        <v>91</v>
      </c>
      <c r="H5" s="34" t="s">
        <v>92</v>
      </c>
      <c r="I5" s="34" t="s">
        <v>70</v>
      </c>
      <c r="J5" s="140" t="s">
        <v>47</v>
      </c>
    </row>
    <row r="6" spans="1:11" s="82" customFormat="1" ht="24" customHeight="1">
      <c r="A6" s="80"/>
      <c r="B6" s="81"/>
      <c r="C6" s="81"/>
      <c r="D6" s="134" t="s">
        <v>42</v>
      </c>
      <c r="E6" s="135"/>
      <c r="F6" s="81" t="s">
        <v>76</v>
      </c>
      <c r="G6" s="167" t="s">
        <v>77</v>
      </c>
      <c r="H6" s="168"/>
      <c r="I6" s="120"/>
      <c r="J6" s="134" t="s">
        <v>75</v>
      </c>
    </row>
    <row r="7" spans="1:11" ht="20.100000000000001" customHeight="1">
      <c r="A7" s="83" t="s">
        <v>4</v>
      </c>
      <c r="B7" s="61">
        <v>8242</v>
      </c>
      <c r="C7" s="61">
        <v>300</v>
      </c>
      <c r="D7" s="106">
        <f>SUM(B7:C7)</f>
        <v>8542</v>
      </c>
      <c r="E7" s="107">
        <v>219</v>
      </c>
      <c r="F7" s="61">
        <f>SUM(D7:E7)</f>
        <v>8761</v>
      </c>
      <c r="G7" s="93">
        <v>52814000</v>
      </c>
      <c r="H7" s="91">
        <v>8268000</v>
      </c>
      <c r="I7" s="91">
        <v>1315000</v>
      </c>
      <c r="J7" s="141">
        <f>SUM(G7:I7)</f>
        <v>62397000</v>
      </c>
      <c r="K7" s="84"/>
    </row>
    <row r="8" spans="1:11" ht="15" customHeight="1">
      <c r="A8" s="60" t="s">
        <v>5</v>
      </c>
      <c r="B8" s="63">
        <v>6135</v>
      </c>
      <c r="C8" s="63"/>
      <c r="D8" s="104">
        <f t="shared" ref="D8:D29" si="0">SUM(B8:C8)</f>
        <v>6135</v>
      </c>
      <c r="E8" s="105">
        <v>44</v>
      </c>
      <c r="F8" s="63">
        <f t="shared" ref="F8:F29" si="1">SUM(D8:E8)</f>
        <v>6179</v>
      </c>
      <c r="G8" s="94">
        <v>37106000</v>
      </c>
      <c r="H8" s="92">
        <v>3749000</v>
      </c>
      <c r="I8" s="92"/>
      <c r="J8" s="104">
        <f t="shared" ref="J8:J32" si="2">SUM(G8:I8)</f>
        <v>40855000</v>
      </c>
      <c r="K8" s="84"/>
    </row>
    <row r="9" spans="1:11" ht="15" customHeight="1">
      <c r="A9" s="59" t="s">
        <v>6</v>
      </c>
      <c r="B9" s="61">
        <v>15560</v>
      </c>
      <c r="C9" s="61"/>
      <c r="D9" s="106">
        <f t="shared" si="0"/>
        <v>15560</v>
      </c>
      <c r="E9" s="107">
        <v>299</v>
      </c>
      <c r="F9" s="61">
        <f t="shared" si="1"/>
        <v>15859</v>
      </c>
      <c r="G9" s="71">
        <v>83215000</v>
      </c>
      <c r="H9" s="65">
        <v>15388000</v>
      </c>
      <c r="I9" s="65"/>
      <c r="J9" s="106">
        <f t="shared" si="2"/>
        <v>98603000</v>
      </c>
      <c r="K9" s="84"/>
    </row>
    <row r="10" spans="1:11" ht="15" customHeight="1">
      <c r="A10" s="60" t="s">
        <v>7</v>
      </c>
      <c r="B10" s="63">
        <v>11473</v>
      </c>
      <c r="C10" s="63">
        <v>250</v>
      </c>
      <c r="D10" s="104">
        <f t="shared" si="0"/>
        <v>11723</v>
      </c>
      <c r="E10" s="105">
        <v>161</v>
      </c>
      <c r="F10" s="63">
        <f t="shared" si="1"/>
        <v>11884</v>
      </c>
      <c r="G10" s="94">
        <v>77720000</v>
      </c>
      <c r="H10" s="92">
        <v>15510000</v>
      </c>
      <c r="I10" s="92">
        <v>1116000</v>
      </c>
      <c r="J10" s="104">
        <f t="shared" si="2"/>
        <v>94346000</v>
      </c>
      <c r="K10" s="84"/>
    </row>
    <row r="11" spans="1:11" ht="15" customHeight="1">
      <c r="A11" s="59" t="s">
        <v>8</v>
      </c>
      <c r="B11" s="61">
        <v>12522</v>
      </c>
      <c r="C11" s="61"/>
      <c r="D11" s="106">
        <f t="shared" si="0"/>
        <v>12522</v>
      </c>
      <c r="E11" s="107">
        <v>544</v>
      </c>
      <c r="F11" s="61">
        <f t="shared" si="1"/>
        <v>13066</v>
      </c>
      <c r="G11" s="71">
        <v>72609000</v>
      </c>
      <c r="H11" s="65">
        <v>17431000</v>
      </c>
      <c r="I11" s="65"/>
      <c r="J11" s="106">
        <f t="shared" si="2"/>
        <v>90040000</v>
      </c>
      <c r="K11" s="84"/>
    </row>
    <row r="12" spans="1:11" ht="15" customHeight="1">
      <c r="A12" s="60" t="s">
        <v>9</v>
      </c>
      <c r="B12" s="63">
        <v>19875</v>
      </c>
      <c r="C12" s="63">
        <v>800</v>
      </c>
      <c r="D12" s="104">
        <f t="shared" si="0"/>
        <v>20675</v>
      </c>
      <c r="E12" s="105">
        <v>533</v>
      </c>
      <c r="F12" s="63">
        <f t="shared" si="1"/>
        <v>21208</v>
      </c>
      <c r="G12" s="94">
        <v>130053000</v>
      </c>
      <c r="H12" s="92">
        <v>14742000</v>
      </c>
      <c r="I12" s="92">
        <v>3636000</v>
      </c>
      <c r="J12" s="104">
        <f t="shared" si="2"/>
        <v>148431000</v>
      </c>
      <c r="K12" s="84"/>
    </row>
    <row r="13" spans="1:11" ht="15" customHeight="1">
      <c r="A13" s="59" t="s">
        <v>10</v>
      </c>
      <c r="B13" s="61">
        <v>29517</v>
      </c>
      <c r="C13" s="61">
        <v>1100</v>
      </c>
      <c r="D13" s="106">
        <f t="shared" si="0"/>
        <v>30617</v>
      </c>
      <c r="E13" s="107">
        <v>1104</v>
      </c>
      <c r="F13" s="61">
        <f t="shared" si="1"/>
        <v>31721</v>
      </c>
      <c r="G13" s="71">
        <v>201774000</v>
      </c>
      <c r="H13" s="65">
        <v>44269000</v>
      </c>
      <c r="I13" s="65">
        <v>5560000</v>
      </c>
      <c r="J13" s="106">
        <f t="shared" si="2"/>
        <v>251603000</v>
      </c>
      <c r="K13" s="84"/>
    </row>
    <row r="14" spans="1:11" ht="15" customHeight="1">
      <c r="A14" s="60" t="s">
        <v>11</v>
      </c>
      <c r="B14" s="63">
        <v>7603</v>
      </c>
      <c r="C14" s="63"/>
      <c r="D14" s="104">
        <f t="shared" si="0"/>
        <v>7603</v>
      </c>
      <c r="E14" s="105">
        <v>307</v>
      </c>
      <c r="F14" s="63">
        <f t="shared" si="1"/>
        <v>7910</v>
      </c>
      <c r="G14" s="94">
        <v>29640000</v>
      </c>
      <c r="H14" s="92">
        <v>7386000</v>
      </c>
      <c r="I14" s="92"/>
      <c r="J14" s="104">
        <f t="shared" si="2"/>
        <v>37026000</v>
      </c>
      <c r="K14" s="84"/>
    </row>
    <row r="15" spans="1:11" ht="15" customHeight="1">
      <c r="A15" s="59" t="s">
        <v>12</v>
      </c>
      <c r="B15" s="61">
        <v>29687</v>
      </c>
      <c r="C15" s="61">
        <v>1100</v>
      </c>
      <c r="D15" s="106">
        <f t="shared" si="0"/>
        <v>30787</v>
      </c>
      <c r="E15" s="107">
        <v>1137</v>
      </c>
      <c r="F15" s="61">
        <f t="shared" si="1"/>
        <v>31924</v>
      </c>
      <c r="G15" s="71">
        <v>204614000</v>
      </c>
      <c r="H15" s="65">
        <v>41033000</v>
      </c>
      <c r="I15" s="65">
        <v>5362000</v>
      </c>
      <c r="J15" s="106">
        <f t="shared" si="2"/>
        <v>251009000</v>
      </c>
      <c r="K15" s="84"/>
    </row>
    <row r="16" spans="1:11" ht="15" customHeight="1">
      <c r="A16" s="60" t="s">
        <v>13</v>
      </c>
      <c r="B16" s="63">
        <v>18500</v>
      </c>
      <c r="C16" s="63">
        <v>400</v>
      </c>
      <c r="D16" s="104">
        <f t="shared" si="0"/>
        <v>18900</v>
      </c>
      <c r="E16" s="105">
        <v>401</v>
      </c>
      <c r="F16" s="63">
        <f t="shared" si="1"/>
        <v>19301</v>
      </c>
      <c r="G16" s="94">
        <v>122699000</v>
      </c>
      <c r="H16" s="92">
        <v>23432000</v>
      </c>
      <c r="I16" s="92">
        <v>1698000</v>
      </c>
      <c r="J16" s="104">
        <f t="shared" si="2"/>
        <v>147829000</v>
      </c>
      <c r="K16" s="84"/>
    </row>
    <row r="17" spans="1:11" ht="15" customHeight="1">
      <c r="A17" s="59" t="s">
        <v>14</v>
      </c>
      <c r="B17" s="61">
        <v>1418</v>
      </c>
      <c r="C17" s="61"/>
      <c r="D17" s="106">
        <f t="shared" si="0"/>
        <v>1418</v>
      </c>
      <c r="E17" s="107">
        <v>31</v>
      </c>
      <c r="F17" s="61">
        <f t="shared" si="1"/>
        <v>1449</v>
      </c>
      <c r="G17" s="71">
        <v>6473000</v>
      </c>
      <c r="H17" s="65">
        <v>4537000</v>
      </c>
      <c r="I17" s="65"/>
      <c r="J17" s="106">
        <f t="shared" si="2"/>
        <v>11010000</v>
      </c>
      <c r="K17" s="84"/>
    </row>
    <row r="18" spans="1:11" ht="15" customHeight="1">
      <c r="A18" s="60" t="s">
        <v>15</v>
      </c>
      <c r="B18" s="63">
        <v>6128</v>
      </c>
      <c r="C18" s="63">
        <v>250</v>
      </c>
      <c r="D18" s="104">
        <f t="shared" si="0"/>
        <v>6378</v>
      </c>
      <c r="E18" s="105">
        <v>196</v>
      </c>
      <c r="F18" s="63">
        <f t="shared" si="1"/>
        <v>6574</v>
      </c>
      <c r="G18" s="94">
        <v>37664000</v>
      </c>
      <c r="H18" s="92">
        <v>4597000</v>
      </c>
      <c r="I18" s="92">
        <v>1088000</v>
      </c>
      <c r="J18" s="104">
        <f t="shared" si="2"/>
        <v>43349000</v>
      </c>
      <c r="K18" s="84"/>
    </row>
    <row r="19" spans="1:11" ht="15" customHeight="1">
      <c r="A19" s="59" t="s">
        <v>16</v>
      </c>
      <c r="B19" s="61">
        <v>27833</v>
      </c>
      <c r="C19" s="61">
        <v>700</v>
      </c>
      <c r="D19" s="106">
        <f t="shared" si="0"/>
        <v>28533</v>
      </c>
      <c r="E19" s="107">
        <v>1128</v>
      </c>
      <c r="F19" s="61">
        <f t="shared" si="1"/>
        <v>29661</v>
      </c>
      <c r="G19" s="71">
        <v>191390000</v>
      </c>
      <c r="H19" s="65">
        <v>31048000</v>
      </c>
      <c r="I19" s="65">
        <v>3178000</v>
      </c>
      <c r="J19" s="106">
        <f t="shared" si="2"/>
        <v>225616000</v>
      </c>
      <c r="K19" s="84"/>
    </row>
    <row r="20" spans="1:11" ht="15" customHeight="1">
      <c r="A20" s="60" t="s">
        <v>17</v>
      </c>
      <c r="B20" s="63">
        <v>19228</v>
      </c>
      <c r="C20" s="63">
        <v>425</v>
      </c>
      <c r="D20" s="104">
        <f t="shared" si="0"/>
        <v>19653</v>
      </c>
      <c r="E20" s="105">
        <v>834</v>
      </c>
      <c r="F20" s="63">
        <f t="shared" si="1"/>
        <v>20487</v>
      </c>
      <c r="G20" s="94">
        <v>130773000</v>
      </c>
      <c r="H20" s="92">
        <v>32615000</v>
      </c>
      <c r="I20" s="92">
        <v>2024000</v>
      </c>
      <c r="J20" s="104">
        <f t="shared" si="2"/>
        <v>165412000</v>
      </c>
      <c r="K20" s="84"/>
    </row>
    <row r="21" spans="1:11" ht="15" customHeight="1">
      <c r="A21" s="59" t="s">
        <v>18</v>
      </c>
      <c r="B21" s="61">
        <v>23771</v>
      </c>
      <c r="C21" s="61">
        <v>600</v>
      </c>
      <c r="D21" s="106">
        <f t="shared" si="0"/>
        <v>24371</v>
      </c>
      <c r="E21" s="107">
        <v>666</v>
      </c>
      <c r="F21" s="61">
        <f t="shared" si="1"/>
        <v>25037</v>
      </c>
      <c r="G21" s="71">
        <v>156397000</v>
      </c>
      <c r="H21" s="65">
        <v>22781000</v>
      </c>
      <c r="I21" s="65">
        <v>2775000</v>
      </c>
      <c r="J21" s="106">
        <f t="shared" si="2"/>
        <v>181953000</v>
      </c>
      <c r="K21" s="84"/>
    </row>
    <row r="22" spans="1:11" ht="15" customHeight="1">
      <c r="A22" s="60" t="s">
        <v>19</v>
      </c>
      <c r="B22" s="63">
        <v>15889</v>
      </c>
      <c r="C22" s="63">
        <v>600</v>
      </c>
      <c r="D22" s="104">
        <f t="shared" si="0"/>
        <v>16489</v>
      </c>
      <c r="E22" s="105">
        <v>378</v>
      </c>
      <c r="F22" s="63">
        <f t="shared" si="1"/>
        <v>16867</v>
      </c>
      <c r="G22" s="94">
        <v>103129000</v>
      </c>
      <c r="H22" s="92">
        <v>16263000</v>
      </c>
      <c r="I22" s="92">
        <v>2913000</v>
      </c>
      <c r="J22" s="104">
        <f t="shared" si="2"/>
        <v>122305000</v>
      </c>
      <c r="K22" s="84"/>
    </row>
    <row r="23" spans="1:11" ht="15" customHeight="1">
      <c r="A23" s="59" t="s">
        <v>20</v>
      </c>
      <c r="B23" s="61">
        <v>28016</v>
      </c>
      <c r="C23" s="61">
        <v>1100</v>
      </c>
      <c r="D23" s="106">
        <f t="shared" si="0"/>
        <v>29116</v>
      </c>
      <c r="E23" s="107">
        <v>4247</v>
      </c>
      <c r="F23" s="61">
        <f t="shared" si="1"/>
        <v>33363</v>
      </c>
      <c r="G23" s="71">
        <v>195369000</v>
      </c>
      <c r="H23" s="65">
        <v>92491000</v>
      </c>
      <c r="I23" s="65">
        <v>5274000</v>
      </c>
      <c r="J23" s="106">
        <f t="shared" si="2"/>
        <v>293134000</v>
      </c>
      <c r="K23" s="84"/>
    </row>
    <row r="24" spans="1:11" ht="15" customHeight="1">
      <c r="A24" s="60" t="s">
        <v>21</v>
      </c>
      <c r="B24" s="63">
        <v>24582</v>
      </c>
      <c r="C24" s="63"/>
      <c r="D24" s="104">
        <f t="shared" si="0"/>
        <v>24582</v>
      </c>
      <c r="E24" s="105">
        <v>1236</v>
      </c>
      <c r="F24" s="63">
        <f t="shared" si="1"/>
        <v>25818</v>
      </c>
      <c r="G24" s="94">
        <v>158551000</v>
      </c>
      <c r="H24" s="92">
        <v>36264000</v>
      </c>
      <c r="I24" s="92"/>
      <c r="J24" s="104">
        <f t="shared" si="2"/>
        <v>194815000</v>
      </c>
      <c r="K24" s="84"/>
    </row>
    <row r="25" spans="1:11" ht="15" customHeight="1">
      <c r="A25" s="59" t="s">
        <v>22</v>
      </c>
      <c r="B25" s="61">
        <v>23316</v>
      </c>
      <c r="C25" s="61">
        <v>575</v>
      </c>
      <c r="D25" s="106">
        <f t="shared" si="0"/>
        <v>23891</v>
      </c>
      <c r="E25" s="107">
        <v>2222</v>
      </c>
      <c r="F25" s="61">
        <f t="shared" si="1"/>
        <v>26113</v>
      </c>
      <c r="G25" s="71">
        <v>167236000</v>
      </c>
      <c r="H25" s="65">
        <v>63877000</v>
      </c>
      <c r="I25" s="65">
        <v>2974000</v>
      </c>
      <c r="J25" s="106">
        <f t="shared" si="2"/>
        <v>234087000</v>
      </c>
      <c r="K25" s="84"/>
    </row>
    <row r="26" spans="1:11" ht="15" customHeight="1">
      <c r="A26" s="60" t="s">
        <v>23</v>
      </c>
      <c r="B26" s="63">
        <v>17275</v>
      </c>
      <c r="C26" s="63">
        <v>700</v>
      </c>
      <c r="D26" s="104">
        <f t="shared" si="0"/>
        <v>17975</v>
      </c>
      <c r="E26" s="105">
        <v>3326</v>
      </c>
      <c r="F26" s="63">
        <f t="shared" si="1"/>
        <v>21301</v>
      </c>
      <c r="G26" s="94">
        <v>119028000</v>
      </c>
      <c r="H26" s="92">
        <v>115995000</v>
      </c>
      <c r="I26" s="92">
        <v>3705000</v>
      </c>
      <c r="J26" s="104">
        <f t="shared" si="2"/>
        <v>238728000</v>
      </c>
      <c r="K26" s="84"/>
    </row>
    <row r="27" spans="1:11" ht="15" customHeight="1">
      <c r="A27" s="59" t="s">
        <v>24</v>
      </c>
      <c r="B27" s="61">
        <v>9745</v>
      </c>
      <c r="C27" s="61">
        <v>234</v>
      </c>
      <c r="D27" s="106">
        <f>SUM(B27:C27)</f>
        <v>9979</v>
      </c>
      <c r="E27" s="107">
        <v>278</v>
      </c>
      <c r="F27" s="61">
        <f t="shared" si="1"/>
        <v>10257</v>
      </c>
      <c r="G27" s="71">
        <v>58711000</v>
      </c>
      <c r="H27" s="65">
        <f>21508000-1000</f>
        <v>21507000</v>
      </c>
      <c r="I27" s="65">
        <v>1056000</v>
      </c>
      <c r="J27" s="106">
        <f t="shared" si="2"/>
        <v>81274000</v>
      </c>
      <c r="K27" s="84"/>
    </row>
    <row r="28" spans="1:11" ht="15" customHeight="1">
      <c r="A28" s="60" t="s">
        <v>25</v>
      </c>
      <c r="B28" s="63">
        <v>8429</v>
      </c>
      <c r="C28" s="63"/>
      <c r="D28" s="104">
        <f t="shared" si="0"/>
        <v>8429</v>
      </c>
      <c r="E28" s="105">
        <v>90</v>
      </c>
      <c r="F28" s="63">
        <f t="shared" si="1"/>
        <v>8519</v>
      </c>
      <c r="G28" s="94">
        <v>37473000</v>
      </c>
      <c r="H28" s="92">
        <v>5143000</v>
      </c>
      <c r="I28" s="92"/>
      <c r="J28" s="104">
        <f t="shared" si="2"/>
        <v>42616000</v>
      </c>
      <c r="K28" s="84"/>
    </row>
    <row r="29" spans="1:11" ht="15" customHeight="1">
      <c r="A29" s="59" t="s">
        <v>26</v>
      </c>
      <c r="B29" s="65">
        <v>8127</v>
      </c>
      <c r="C29" s="61">
        <v>300</v>
      </c>
      <c r="D29" s="106">
        <f t="shared" si="0"/>
        <v>8427</v>
      </c>
      <c r="E29" s="107">
        <v>45</v>
      </c>
      <c r="F29" s="61">
        <f t="shared" si="1"/>
        <v>8472</v>
      </c>
      <c r="G29" s="71">
        <v>52148000</v>
      </c>
      <c r="H29" s="65">
        <v>8413000</v>
      </c>
      <c r="I29" s="65">
        <v>1404000</v>
      </c>
      <c r="J29" s="106">
        <f t="shared" si="2"/>
        <v>61965000</v>
      </c>
      <c r="K29" s="84"/>
    </row>
    <row r="30" spans="1:11" ht="20.100000000000001" customHeight="1">
      <c r="A30" s="85" t="s">
        <v>27</v>
      </c>
      <c r="B30" s="86">
        <f t="shared" ref="B30:J30" si="3">SUM(B7:B29)</f>
        <v>372871</v>
      </c>
      <c r="C30" s="86">
        <f t="shared" ref="C30:D30" si="4">SUM(C7:C29)</f>
        <v>9434</v>
      </c>
      <c r="D30" s="136">
        <f t="shared" si="4"/>
        <v>382305</v>
      </c>
      <c r="E30" s="137">
        <f t="shared" si="3"/>
        <v>19426</v>
      </c>
      <c r="F30" s="86">
        <f t="shared" si="3"/>
        <v>401731</v>
      </c>
      <c r="G30" s="95">
        <f t="shared" si="3"/>
        <v>2426586000</v>
      </c>
      <c r="H30" s="66">
        <f t="shared" si="3"/>
        <v>646739000</v>
      </c>
      <c r="I30" s="66">
        <f t="shared" ref="I30" si="5">SUM(I7:I29)</f>
        <v>45078000</v>
      </c>
      <c r="J30" s="110">
        <f t="shared" si="3"/>
        <v>3118403000</v>
      </c>
      <c r="K30" s="84"/>
    </row>
    <row r="31" spans="1:11" ht="20.100000000000001" customHeight="1">
      <c r="A31" s="59" t="s">
        <v>102</v>
      </c>
      <c r="B31" s="61">
        <v>1319</v>
      </c>
      <c r="C31" s="61"/>
      <c r="D31" s="106">
        <f t="shared" ref="D31:D32" si="6">SUM(B31:C31)</f>
        <v>1319</v>
      </c>
      <c r="E31" s="107"/>
      <c r="F31" s="61">
        <f t="shared" ref="F31:F32" si="7">SUM(D31:E31)</f>
        <v>1319</v>
      </c>
      <c r="G31" s="71">
        <v>533000</v>
      </c>
      <c r="H31" s="61">
        <v>6985000</v>
      </c>
      <c r="I31" s="61"/>
      <c r="J31" s="106">
        <f t="shared" si="2"/>
        <v>7518000</v>
      </c>
      <c r="K31" s="84"/>
    </row>
    <row r="32" spans="1:11" ht="15" customHeight="1">
      <c r="A32" s="60" t="s">
        <v>30</v>
      </c>
      <c r="B32" s="63">
        <v>56</v>
      </c>
      <c r="C32" s="63"/>
      <c r="D32" s="104">
        <f t="shared" si="6"/>
        <v>56</v>
      </c>
      <c r="E32" s="105">
        <v>3</v>
      </c>
      <c r="F32" s="63">
        <f t="shared" si="7"/>
        <v>59</v>
      </c>
      <c r="G32" s="70">
        <v>639000</v>
      </c>
      <c r="H32" s="63"/>
      <c r="I32" s="63"/>
      <c r="J32" s="104">
        <f t="shared" si="2"/>
        <v>639000</v>
      </c>
      <c r="K32" s="84"/>
    </row>
    <row r="33" spans="1:11" ht="20.100000000000001" customHeight="1" thickBot="1">
      <c r="A33" s="32" t="s">
        <v>33</v>
      </c>
      <c r="B33" s="87">
        <f t="shared" ref="B33:J33" si="8">SUM(B30:B32)</f>
        <v>374246</v>
      </c>
      <c r="C33" s="87">
        <f t="shared" ref="C33:D33" si="9">SUM(C30:C32)</f>
        <v>9434</v>
      </c>
      <c r="D33" s="138">
        <f t="shared" si="9"/>
        <v>383680</v>
      </c>
      <c r="E33" s="139">
        <f t="shared" si="8"/>
        <v>19429</v>
      </c>
      <c r="F33" s="87">
        <f t="shared" si="8"/>
        <v>403109</v>
      </c>
      <c r="G33" s="68">
        <f t="shared" si="8"/>
        <v>2427758000</v>
      </c>
      <c r="H33" s="62">
        <f t="shared" si="8"/>
        <v>653724000</v>
      </c>
      <c r="I33" s="62">
        <f t="shared" ref="I33" si="10">SUM(I30:I32)</f>
        <v>45078000</v>
      </c>
      <c r="J33" s="112">
        <f t="shared" si="8"/>
        <v>3126560000</v>
      </c>
      <c r="K33" s="84"/>
    </row>
    <row r="34" spans="1:11" ht="15" customHeight="1">
      <c r="F34" s="60"/>
      <c r="G34" s="60"/>
      <c r="H34" s="60"/>
      <c r="I34" s="60"/>
      <c r="J34" s="60"/>
      <c r="K34" s="60"/>
    </row>
    <row r="35" spans="1:11">
      <c r="A35" s="154" t="s">
        <v>101</v>
      </c>
      <c r="B35" s="89"/>
      <c r="C35" s="89"/>
      <c r="D35" s="89"/>
      <c r="E35" s="89"/>
      <c r="F35" s="89"/>
      <c r="G35" s="89"/>
      <c r="J35" s="29"/>
    </row>
    <row r="36" spans="1:11">
      <c r="A36" s="88" t="s">
        <v>99</v>
      </c>
      <c r="B36" s="89"/>
      <c r="C36" s="89"/>
      <c r="D36" s="89"/>
      <c r="E36" s="89"/>
      <c r="F36" s="89"/>
      <c r="G36" s="89"/>
      <c r="J36" s="29"/>
    </row>
    <row r="37" spans="1:11">
      <c r="A37" s="166" t="s">
        <v>100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21"/>
    </row>
  </sheetData>
  <mergeCells count="4">
    <mergeCell ref="B3:F3"/>
    <mergeCell ref="G3:J3"/>
    <mergeCell ref="A37:J37"/>
    <mergeCell ref="G6:H6"/>
  </mergeCells>
  <printOptions horizontalCentered="1"/>
  <pageMargins left="0.75" right="0.75" top="0.5" bottom="0.5" header="0.3" footer="0.3"/>
  <pageSetup paperSize="5" scale="87" orientation="landscape" r:id="rId1"/>
  <ignoredErrors>
    <ignoredError sqref="F30 J30 D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34"/>
  <sheetViews>
    <sheetView zoomScaleNormal="100" workbookViewId="0"/>
  </sheetViews>
  <sheetFormatPr defaultColWidth="8.85546875" defaultRowHeight="15"/>
  <cols>
    <col min="1" max="1" width="36.7109375" style="10" customWidth="1"/>
    <col min="2" max="3" width="16.42578125" style="10" customWidth="1"/>
    <col min="4" max="4" width="11" style="10" bestFit="1" customWidth="1"/>
    <col min="5" max="16384" width="8.85546875" style="10"/>
  </cols>
  <sheetData>
    <row r="1" spans="1:7" ht="18.75" customHeight="1">
      <c r="A1" s="11" t="s">
        <v>59</v>
      </c>
      <c r="B1" s="11"/>
      <c r="C1" s="11"/>
    </row>
    <row r="2" spans="1:7" ht="18.75" customHeight="1">
      <c r="A2" s="3" t="s">
        <v>43</v>
      </c>
      <c r="B2" s="3"/>
      <c r="C2" s="3"/>
    </row>
    <row r="3" spans="1:7" s="27" customFormat="1" ht="20.100000000000001" customHeight="1">
      <c r="A3" s="26"/>
      <c r="B3" s="40"/>
      <c r="C3" s="40"/>
    </row>
    <row r="4" spans="1:7" s="30" customFormat="1">
      <c r="A4" s="31"/>
      <c r="B4" s="6">
        <f>-1</f>
        <v>-1</v>
      </c>
      <c r="C4" s="6">
        <v>-2</v>
      </c>
    </row>
    <row r="5" spans="1:7" s="30" customFormat="1" ht="60" customHeight="1">
      <c r="A5" s="35"/>
      <c r="B5" s="33" t="s">
        <v>60</v>
      </c>
      <c r="C5" s="34" t="s">
        <v>95</v>
      </c>
    </row>
    <row r="6" spans="1:7" s="30" customFormat="1" ht="24">
      <c r="A6" s="39"/>
      <c r="B6" s="57" t="s">
        <v>61</v>
      </c>
      <c r="C6" s="57" t="s">
        <v>62</v>
      </c>
    </row>
    <row r="7" spans="1:7" s="30" customFormat="1" ht="20.100000000000001" customHeight="1">
      <c r="A7" s="22" t="s">
        <v>4</v>
      </c>
      <c r="B7" s="22">
        <v>19710000</v>
      </c>
      <c r="C7" s="22">
        <f>ROUND(B7*0.95,-3)</f>
        <v>18725000</v>
      </c>
      <c r="D7" s="46"/>
      <c r="E7" s="46"/>
      <c r="F7" s="46"/>
      <c r="G7" s="46"/>
    </row>
    <row r="8" spans="1:7" s="30" customFormat="1" ht="15" customHeight="1">
      <c r="A8" s="5" t="s">
        <v>5</v>
      </c>
      <c r="B8" s="5">
        <v>9393000</v>
      </c>
      <c r="C8" s="5">
        <f t="shared" ref="C8:C29" si="0">ROUND(B8*0.95,-3)</f>
        <v>8923000</v>
      </c>
      <c r="D8" s="46"/>
      <c r="E8" s="46"/>
      <c r="F8" s="46"/>
      <c r="G8" s="46"/>
    </row>
    <row r="9" spans="1:7" s="30" customFormat="1" ht="15" customHeight="1">
      <c r="A9" s="16" t="s">
        <v>6</v>
      </c>
      <c r="B9" s="16">
        <v>21986000</v>
      </c>
      <c r="C9" s="16">
        <f t="shared" si="0"/>
        <v>20887000</v>
      </c>
      <c r="D9" s="46"/>
      <c r="E9" s="46"/>
      <c r="F9" s="46"/>
      <c r="G9" s="46"/>
    </row>
    <row r="10" spans="1:7" s="30" customFormat="1" ht="15" customHeight="1">
      <c r="A10" s="5" t="s">
        <v>7</v>
      </c>
      <c r="B10" s="5">
        <v>34145000</v>
      </c>
      <c r="C10" s="5">
        <f t="shared" si="0"/>
        <v>32438000</v>
      </c>
      <c r="D10" s="46"/>
      <c r="E10" s="46"/>
      <c r="F10" s="46"/>
      <c r="G10" s="46"/>
    </row>
    <row r="11" spans="1:7" s="30" customFormat="1" ht="15" customHeight="1">
      <c r="A11" s="16" t="s">
        <v>8</v>
      </c>
      <c r="B11" s="16">
        <v>22269000</v>
      </c>
      <c r="C11" s="16">
        <f t="shared" si="0"/>
        <v>21156000</v>
      </c>
      <c r="D11" s="46"/>
      <c r="E11" s="46"/>
      <c r="F11" s="46"/>
      <c r="G11" s="46"/>
    </row>
    <row r="12" spans="1:7" s="30" customFormat="1" ht="15" customHeight="1">
      <c r="A12" s="5" t="s">
        <v>9</v>
      </c>
      <c r="B12" s="5">
        <v>40719000</v>
      </c>
      <c r="C12" s="5">
        <f t="shared" si="0"/>
        <v>38683000</v>
      </c>
      <c r="D12" s="46"/>
      <c r="E12" s="46"/>
      <c r="F12" s="46"/>
      <c r="G12" s="46"/>
    </row>
    <row r="13" spans="1:7" s="30" customFormat="1" ht="15" customHeight="1">
      <c r="A13" s="16" t="s">
        <v>10</v>
      </c>
      <c r="B13" s="16">
        <v>55930000</v>
      </c>
      <c r="C13" s="16">
        <f t="shared" si="0"/>
        <v>53134000</v>
      </c>
      <c r="D13" s="46"/>
      <c r="E13" s="46"/>
      <c r="F13" s="46"/>
      <c r="G13" s="46"/>
    </row>
    <row r="14" spans="1:7" s="30" customFormat="1" ht="15" customHeight="1">
      <c r="A14" s="5" t="s">
        <v>11</v>
      </c>
      <c r="B14" s="5">
        <v>11752000</v>
      </c>
      <c r="C14" s="5">
        <f t="shared" si="0"/>
        <v>11164000</v>
      </c>
      <c r="D14" s="46"/>
      <c r="E14" s="46"/>
      <c r="F14" s="46"/>
      <c r="G14" s="46"/>
    </row>
    <row r="15" spans="1:7" s="30" customFormat="1" ht="15" customHeight="1">
      <c r="A15" s="16" t="s">
        <v>12</v>
      </c>
      <c r="B15" s="16">
        <v>57489000</v>
      </c>
      <c r="C15" s="16">
        <f t="shared" si="0"/>
        <v>54615000</v>
      </c>
      <c r="D15" s="46"/>
      <c r="E15" s="46"/>
      <c r="F15" s="46"/>
      <c r="G15" s="46"/>
    </row>
    <row r="16" spans="1:7" s="30" customFormat="1" ht="15" customHeight="1">
      <c r="A16" s="5" t="s">
        <v>13</v>
      </c>
      <c r="B16" s="5">
        <v>53600000</v>
      </c>
      <c r="C16" s="5">
        <f t="shared" si="0"/>
        <v>50920000</v>
      </c>
      <c r="D16" s="46"/>
      <c r="E16" s="46"/>
      <c r="F16" s="46"/>
      <c r="G16" s="46"/>
    </row>
    <row r="17" spans="1:7" s="30" customFormat="1" ht="15" customHeight="1">
      <c r="A17" s="16" t="s">
        <v>14</v>
      </c>
      <c r="B17" s="16">
        <v>1667000</v>
      </c>
      <c r="C17" s="16">
        <f t="shared" si="0"/>
        <v>1584000</v>
      </c>
      <c r="D17" s="46"/>
      <c r="E17" s="46"/>
      <c r="F17" s="46"/>
      <c r="G17" s="46"/>
    </row>
    <row r="18" spans="1:7" s="30" customFormat="1" ht="15" customHeight="1">
      <c r="A18" s="5" t="s">
        <v>15</v>
      </c>
      <c r="B18" s="5">
        <v>10357000</v>
      </c>
      <c r="C18" s="5">
        <f t="shared" si="0"/>
        <v>9839000</v>
      </c>
      <c r="D18" s="46"/>
      <c r="E18" s="46"/>
      <c r="F18" s="46"/>
      <c r="G18" s="46"/>
    </row>
    <row r="19" spans="1:7" s="30" customFormat="1" ht="15" customHeight="1">
      <c r="A19" s="16" t="s">
        <v>16</v>
      </c>
      <c r="B19" s="16">
        <v>63534000</v>
      </c>
      <c r="C19" s="16">
        <f t="shared" si="0"/>
        <v>60357000</v>
      </c>
      <c r="D19" s="46"/>
      <c r="E19" s="46"/>
      <c r="F19" s="46"/>
      <c r="G19" s="46"/>
    </row>
    <row r="20" spans="1:7" s="30" customFormat="1" ht="15" customHeight="1">
      <c r="A20" s="5" t="s">
        <v>17</v>
      </c>
      <c r="B20" s="5">
        <v>38504000</v>
      </c>
      <c r="C20" s="5">
        <f t="shared" si="0"/>
        <v>36579000</v>
      </c>
      <c r="D20" s="46"/>
      <c r="E20" s="46"/>
      <c r="F20" s="46"/>
      <c r="G20" s="46"/>
    </row>
    <row r="21" spans="1:7" s="30" customFormat="1" ht="15" customHeight="1">
      <c r="A21" s="16" t="s">
        <v>18</v>
      </c>
      <c r="B21" s="16">
        <v>47263000</v>
      </c>
      <c r="C21" s="16">
        <f t="shared" si="0"/>
        <v>44900000</v>
      </c>
      <c r="D21" s="46"/>
      <c r="E21" s="46"/>
      <c r="F21" s="46"/>
      <c r="G21" s="46"/>
    </row>
    <row r="22" spans="1:7" s="30" customFormat="1" ht="15" customHeight="1">
      <c r="A22" s="5" t="s">
        <v>19</v>
      </c>
      <c r="B22" s="5">
        <v>34380000</v>
      </c>
      <c r="C22" s="5">
        <f t="shared" si="0"/>
        <v>32661000</v>
      </c>
      <c r="D22" s="46"/>
      <c r="E22" s="46"/>
      <c r="F22" s="46"/>
      <c r="G22" s="46"/>
    </row>
    <row r="23" spans="1:7" s="30" customFormat="1" ht="15" customHeight="1">
      <c r="A23" s="16" t="s">
        <v>20</v>
      </c>
      <c r="B23" s="16">
        <v>43259000</v>
      </c>
      <c r="C23" s="16">
        <f t="shared" si="0"/>
        <v>41096000</v>
      </c>
      <c r="D23" s="46"/>
      <c r="E23" s="46"/>
      <c r="F23" s="46"/>
      <c r="G23" s="46"/>
    </row>
    <row r="24" spans="1:7" s="30" customFormat="1" ht="15" customHeight="1">
      <c r="A24" s="5" t="s">
        <v>21</v>
      </c>
      <c r="B24" s="5">
        <v>43977000</v>
      </c>
      <c r="C24" s="5">
        <f t="shared" si="0"/>
        <v>41778000</v>
      </c>
      <c r="D24" s="46"/>
      <c r="E24" s="46"/>
      <c r="F24" s="46"/>
      <c r="G24" s="46"/>
    </row>
    <row r="25" spans="1:7" s="30" customFormat="1" ht="15" customHeight="1">
      <c r="A25" s="16" t="s">
        <v>22</v>
      </c>
      <c r="B25" s="16">
        <v>35647000</v>
      </c>
      <c r="C25" s="16">
        <f t="shared" si="0"/>
        <v>33865000</v>
      </c>
      <c r="D25" s="46"/>
      <c r="E25" s="46"/>
      <c r="F25" s="46"/>
      <c r="G25" s="46"/>
    </row>
    <row r="26" spans="1:7" s="30" customFormat="1" ht="15" customHeight="1">
      <c r="A26" s="5" t="s">
        <v>23</v>
      </c>
      <c r="B26" s="5">
        <v>11518000</v>
      </c>
      <c r="C26" s="9">
        <f t="shared" si="0"/>
        <v>10942000</v>
      </c>
      <c r="D26" s="46"/>
      <c r="E26" s="46"/>
      <c r="F26" s="46"/>
      <c r="G26" s="46"/>
    </row>
    <row r="27" spans="1:7" s="30" customFormat="1" ht="15" customHeight="1">
      <c r="A27" s="16" t="s">
        <v>24</v>
      </c>
      <c r="B27" s="16">
        <v>17927000</v>
      </c>
      <c r="C27" s="16">
        <f t="shared" si="0"/>
        <v>17031000</v>
      </c>
      <c r="D27" s="46"/>
      <c r="E27" s="46"/>
      <c r="F27" s="46"/>
      <c r="G27" s="46"/>
    </row>
    <row r="28" spans="1:7" s="30" customFormat="1" ht="15" customHeight="1">
      <c r="A28" s="5" t="s">
        <v>25</v>
      </c>
      <c r="B28" s="5">
        <v>8745000</v>
      </c>
      <c r="C28" s="5">
        <f t="shared" si="0"/>
        <v>8308000</v>
      </c>
      <c r="D28" s="46"/>
      <c r="E28" s="46"/>
      <c r="F28" s="46"/>
      <c r="G28" s="46"/>
    </row>
    <row r="29" spans="1:7" s="30" customFormat="1" ht="15" customHeight="1">
      <c r="A29" s="16" t="s">
        <v>26</v>
      </c>
      <c r="B29" s="16">
        <v>17179000</v>
      </c>
      <c r="C29" s="16">
        <f t="shared" si="0"/>
        <v>16320000</v>
      </c>
      <c r="D29" s="46"/>
      <c r="E29" s="46"/>
      <c r="F29" s="46"/>
      <c r="G29" s="46"/>
    </row>
    <row r="30" spans="1:7" s="30" customFormat="1" ht="20.100000000000001" customHeight="1" thickBot="1">
      <c r="A30" s="32" t="s">
        <v>27</v>
      </c>
      <c r="B30" s="32">
        <f t="shared" ref="B30:C30" si="1">SUM(B7:B29)</f>
        <v>700950000</v>
      </c>
      <c r="C30" s="32">
        <f t="shared" si="1"/>
        <v>665905000</v>
      </c>
    </row>
    <row r="31" spans="1:7" s="30" customFormat="1" ht="18.600000000000001" customHeight="1">
      <c r="A31" s="169"/>
      <c r="B31" s="169"/>
      <c r="C31" s="169"/>
    </row>
    <row r="32" spans="1:7">
      <c r="A32" s="88" t="s">
        <v>80</v>
      </c>
      <c r="B32" s="44"/>
      <c r="C32" s="8"/>
    </row>
    <row r="33" spans="2:3">
      <c r="B33" s="43"/>
      <c r="C33" s="43"/>
    </row>
    <row r="34" spans="2:3">
      <c r="C34" s="8"/>
    </row>
  </sheetData>
  <mergeCells count="1">
    <mergeCell ref="A31:C31"/>
  </mergeCells>
  <printOptions horizontalCentered="1"/>
  <pageMargins left="0.75" right="0.75" top="0.5" bottom="0.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E37D8-5121-4936-A583-4204128DA30D}"/>
</file>

<file path=customXml/itemProps2.xml><?xml version="1.0" encoding="utf-8"?>
<ds:datastoreItem xmlns:ds="http://schemas.openxmlformats.org/officeDocument/2006/customXml" ds:itemID="{4AB59E7D-745C-429F-9F85-DB87EC2B2E36}"/>
</file>

<file path=customXml/itemProps3.xml><?xml version="1.0" encoding="utf-8"?>
<ds:datastoreItem xmlns:ds="http://schemas.openxmlformats.org/officeDocument/2006/customXml" ds:itemID="{6B5B0C54-1F66-4612-B6EE-E1A9D0B53FCA}"/>
</file>

<file path=customXml/itemProps4.xml><?xml version="1.0" encoding="utf-8"?>
<ds:datastoreItem xmlns:ds="http://schemas.openxmlformats.org/officeDocument/2006/customXml" ds:itemID="{07A969EA-7751-47FA-AECE-F08460C879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Attach A-Summary</vt:lpstr>
      <vt:lpstr>Attach B-Adj to Base GF</vt:lpstr>
      <vt:lpstr>Attach C-ExpenditureAdjustments</vt:lpstr>
      <vt:lpstr>Attach D-Enroll + Tuition&amp;Fees</vt:lpstr>
      <vt:lpstr>Attach E-SUG</vt:lpstr>
      <vt:lpstr>'Attach A-Summary'!Print_Area</vt:lpstr>
      <vt:lpstr>'Attach B-Adj to Base GF'!Print_Area</vt:lpstr>
      <vt:lpstr>'Attach C-ExpenditureAdjustments'!Print_Area</vt:lpstr>
      <vt:lpstr>'Attach D-Enroll + Tuition&amp;Fees'!Print_Area</vt:lpstr>
      <vt:lpstr>'Attach E-SUG'!Print_Area</vt:lpstr>
    </vt:vector>
  </TitlesOfParts>
  <Manager/>
  <Company>Office of the Chancellor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Willard, Jerry</dc:creator>
  <cp:keywords/>
  <dc:description/>
  <cp:lastModifiedBy>Willard, Jerry</cp:lastModifiedBy>
  <cp:revision/>
  <cp:lastPrinted>2022-05-05T15:57:33Z</cp:lastPrinted>
  <dcterms:created xsi:type="dcterms:W3CDTF">2015-03-23T19:18:44Z</dcterms:created>
  <dcterms:modified xsi:type="dcterms:W3CDTF">2022-05-05T22:54:52Z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Order">
    <vt:r8>100</vt:r8>
  </property>
</Properties>
</file>