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3-24_Budget/2023-24_Final_Budget/2023-24-Final-Budget-Allocations/Email_and_Posting_Versions/"/>
    </mc:Choice>
  </mc:AlternateContent>
  <xr:revisionPtr revIDLastSave="38" documentId="8_{26E757EB-56E8-4C82-BFC3-3F55AEE8DFE6}" xr6:coauthVersionLast="47" xr6:coauthVersionMax="47" xr10:uidLastSave="{C1CB3BCB-D4B1-41C1-B9AD-0F32267682E3}"/>
  <bookViews>
    <workbookView xWindow="-120" yWindow="-120" windowWidth="29040" windowHeight="15840" tabRatio="702" xr2:uid="{00000000-000D-0000-FFFF-FFFF00000000}"/>
  </bookViews>
  <sheets>
    <sheet name="Attach A-Summary" sheetId="6" r:id="rId1"/>
    <sheet name="Attach B-Adj to Base GF" sheetId="11" r:id="rId2"/>
    <sheet name="Attach C-ExpenditureAdjustments" sheetId="7" r:id="rId3"/>
    <sheet name="Attach D-Enroll + Tuition&amp;Fees" sheetId="18" r:id="rId4"/>
    <sheet name="Attach E-SUG" sheetId="15" r:id="rId5"/>
    <sheet name="Attach F-Lottery" sheetId="19" r:id="rId6"/>
  </sheets>
  <definedNames>
    <definedName name="_xlnm.Print_Area" localSheetId="0">'Attach A-Summary'!$A$1:$J$37</definedName>
    <definedName name="_xlnm.Print_Area" localSheetId="1">'Attach B-Adj to Base GF'!$A$1:$F$35</definedName>
    <definedName name="_xlnm.Print_Area" localSheetId="2">'Attach C-ExpenditureAdjustments'!$A$1:$K$36</definedName>
    <definedName name="_xlnm.Print_Area" localSheetId="3">'Attach D-Enroll + Tuition&amp;Fees'!$A$1:$J$36</definedName>
    <definedName name="_xlnm.Print_Area" localSheetId="4">'Attach E-SUG'!$A$1:$I$34</definedName>
    <definedName name="_xlnm.Print_Area" localSheetId="5">'Attach F-Lottery'!$A$1:$D$34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7" l="1"/>
  <c r="J26" i="7"/>
  <c r="J25" i="7"/>
  <c r="J23" i="7"/>
  <c r="J21" i="7"/>
  <c r="J20" i="7"/>
  <c r="J19" i="7"/>
  <c r="J16" i="7"/>
  <c r="J15" i="7"/>
  <c r="J13" i="7"/>
  <c r="J1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C4" i="7"/>
  <c r="D4" i="7" s="1"/>
  <c r="E4" i="7" s="1"/>
  <c r="G4" i="7" l="1"/>
  <c r="H4" i="7" s="1"/>
  <c r="F4" i="7"/>
  <c r="E33" i="11"/>
  <c r="D4" i="19" l="1"/>
  <c r="F34" i="7" l="1"/>
  <c r="D29" i="19" l="1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F32" i="18" l="1"/>
  <c r="F31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D4" i="18"/>
  <c r="E4" i="18" s="1"/>
  <c r="D32" i="18"/>
  <c r="D31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H27" i="6"/>
  <c r="H26" i="6"/>
  <c r="H25" i="6"/>
  <c r="H23" i="6"/>
  <c r="H21" i="6"/>
  <c r="H20" i="6"/>
  <c r="H19" i="6"/>
  <c r="H16" i="6"/>
  <c r="H15" i="6"/>
  <c r="H13" i="6"/>
  <c r="H10" i="6"/>
  <c r="J32" i="18"/>
  <c r="J31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C4" i="18"/>
  <c r="I30" i="18"/>
  <c r="I33" i="18" s="1"/>
  <c r="C30" i="18"/>
  <c r="C33" i="18" s="1"/>
  <c r="J4" i="6"/>
  <c r="J30" i="7"/>
  <c r="J35" i="7" s="1"/>
  <c r="J4" i="7"/>
  <c r="K4" i="7" s="1"/>
  <c r="E30" i="7"/>
  <c r="H34" i="7"/>
  <c r="K34" i="7" s="1"/>
  <c r="E35" i="6" s="1"/>
  <c r="D30" i="18" l="1"/>
  <c r="D33" i="18" s="1"/>
  <c r="F4" i="18"/>
  <c r="G4" i="18" s="1"/>
  <c r="H4" i="18" s="1"/>
  <c r="I4" i="18" s="1"/>
  <c r="J4" i="18" s="1"/>
  <c r="H30" i="6"/>
  <c r="H36" i="6" s="1"/>
  <c r="G30" i="18" l="1"/>
  <c r="G33" i="18" s="1"/>
  <c r="H30" i="18"/>
  <c r="H33" i="18" s="1"/>
  <c r="F33" i="11"/>
  <c r="D34" i="6" s="1"/>
  <c r="G31" i="6"/>
  <c r="I31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F17" i="11"/>
  <c r="D17" i="6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D30" i="7"/>
  <c r="D35" i="7" s="1"/>
  <c r="C30" i="11"/>
  <c r="C34" i="11"/>
  <c r="D30" i="19"/>
  <c r="C30" i="19"/>
  <c r="B30" i="19"/>
  <c r="B4" i="19"/>
  <c r="C4" i="19" s="1"/>
  <c r="H32" i="7"/>
  <c r="G33" i="6"/>
  <c r="I33" i="6" s="1"/>
  <c r="D30" i="11"/>
  <c r="D34" i="11"/>
  <c r="B30" i="11"/>
  <c r="F30" i="7"/>
  <c r="E30" i="18"/>
  <c r="E33" i="18" s="1"/>
  <c r="B30" i="18"/>
  <c r="B33" i="18" s="1"/>
  <c r="H23" i="7"/>
  <c r="H22" i="7"/>
  <c r="H19" i="7"/>
  <c r="H15" i="7"/>
  <c r="H11" i="7"/>
  <c r="H10" i="7"/>
  <c r="H7" i="7"/>
  <c r="F32" i="11"/>
  <c r="D32" i="6"/>
  <c r="F31" i="11"/>
  <c r="D31" i="6" s="1"/>
  <c r="F29" i="11"/>
  <c r="D29" i="6"/>
  <c r="F28" i="11"/>
  <c r="D28" i="6"/>
  <c r="F27" i="11"/>
  <c r="D27" i="6"/>
  <c r="F26" i="11"/>
  <c r="D26" i="6"/>
  <c r="F25" i="11"/>
  <c r="D25" i="6"/>
  <c r="F24" i="11"/>
  <c r="D24" i="6"/>
  <c r="F23" i="11"/>
  <c r="D23" i="6"/>
  <c r="F22" i="11"/>
  <c r="D22" i="6"/>
  <c r="F21" i="11"/>
  <c r="D21" i="6"/>
  <c r="F20" i="11"/>
  <c r="D20" i="6"/>
  <c r="F19" i="11"/>
  <c r="D19" i="6"/>
  <c r="F18" i="11"/>
  <c r="D18" i="6"/>
  <c r="F16" i="11"/>
  <c r="D16" i="6"/>
  <c r="F15" i="11"/>
  <c r="D15" i="6"/>
  <c r="F14" i="11"/>
  <c r="D14" i="6" s="1"/>
  <c r="F13" i="11"/>
  <c r="D13" i="6"/>
  <c r="F12" i="11"/>
  <c r="D12" i="6"/>
  <c r="F11" i="11"/>
  <c r="D11" i="6"/>
  <c r="F10" i="11"/>
  <c r="D10" i="6"/>
  <c r="F9" i="11"/>
  <c r="D9" i="6"/>
  <c r="F8" i="11"/>
  <c r="D8" i="6"/>
  <c r="F7" i="11"/>
  <c r="D7" i="6"/>
  <c r="H31" i="7"/>
  <c r="H29" i="7"/>
  <c r="H27" i="7"/>
  <c r="H25" i="7"/>
  <c r="H24" i="7"/>
  <c r="H21" i="7"/>
  <c r="H20" i="7"/>
  <c r="H16" i="7"/>
  <c r="H13" i="7"/>
  <c r="H12" i="7"/>
  <c r="H9" i="7"/>
  <c r="H28" i="7"/>
  <c r="H17" i="7"/>
  <c r="H8" i="7"/>
  <c r="F33" i="6"/>
  <c r="F35" i="6"/>
  <c r="J35" i="6" s="1"/>
  <c r="H18" i="7"/>
  <c r="H26" i="7"/>
  <c r="H14" i="7"/>
  <c r="G30" i="7"/>
  <c r="G35" i="7" s="1"/>
  <c r="E30" i="11"/>
  <c r="E34" i="1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30" i="6"/>
  <c r="C36" i="6" s="1"/>
  <c r="G30" i="15"/>
  <c r="B34" i="11"/>
  <c r="D30" i="15"/>
  <c r="B4" i="15"/>
  <c r="E8" i="15"/>
  <c r="F23" i="15"/>
  <c r="I23" i="15" s="1"/>
  <c r="E23" i="15"/>
  <c r="F11" i="15"/>
  <c r="I11" i="15" s="1"/>
  <c r="E11" i="15"/>
  <c r="F26" i="15"/>
  <c r="I26" i="15" s="1"/>
  <c r="E26" i="15"/>
  <c r="F22" i="15"/>
  <c r="I22" i="15" s="1"/>
  <c r="E22" i="15"/>
  <c r="F18" i="15"/>
  <c r="I18" i="15" s="1"/>
  <c r="E18" i="15"/>
  <c r="F14" i="15"/>
  <c r="I14" i="15" s="1"/>
  <c r="E14" i="15"/>
  <c r="F10" i="15"/>
  <c r="I10" i="15" s="1"/>
  <c r="E10" i="15"/>
  <c r="F27" i="15"/>
  <c r="I27" i="15" s="1"/>
  <c r="E27" i="15"/>
  <c r="F19" i="15"/>
  <c r="I19" i="15" s="1"/>
  <c r="E19" i="15"/>
  <c r="F29" i="15"/>
  <c r="I29" i="15" s="1"/>
  <c r="E29" i="15"/>
  <c r="F25" i="15"/>
  <c r="I25" i="15" s="1"/>
  <c r="E25" i="15"/>
  <c r="F21" i="15"/>
  <c r="I21" i="15" s="1"/>
  <c r="E21" i="15"/>
  <c r="F17" i="15"/>
  <c r="I17" i="15" s="1"/>
  <c r="E17" i="15"/>
  <c r="F13" i="15"/>
  <c r="I13" i="15" s="1"/>
  <c r="E13" i="15"/>
  <c r="F9" i="15"/>
  <c r="I9" i="15" s="1"/>
  <c r="E9" i="15"/>
  <c r="F15" i="15"/>
  <c r="I15" i="15" s="1"/>
  <c r="E15" i="15"/>
  <c r="F28" i="15"/>
  <c r="I28" i="15" s="1"/>
  <c r="E28" i="15"/>
  <c r="F24" i="15"/>
  <c r="I24" i="15" s="1"/>
  <c r="E24" i="15"/>
  <c r="F20" i="15"/>
  <c r="I20" i="15" s="1"/>
  <c r="E20" i="15"/>
  <c r="F16" i="15"/>
  <c r="I16" i="15" s="1"/>
  <c r="E16" i="15"/>
  <c r="F12" i="15"/>
  <c r="I12" i="15" s="1"/>
  <c r="E12" i="15"/>
  <c r="F7" i="15"/>
  <c r="I7" i="15" s="1"/>
  <c r="E7" i="15"/>
  <c r="C30" i="15"/>
  <c r="F8" i="15"/>
  <c r="B30" i="7"/>
  <c r="B35" i="7" s="1"/>
  <c r="B30" i="6"/>
  <c r="B36" i="6"/>
  <c r="C30" i="7"/>
  <c r="C35" i="7" s="1"/>
  <c r="B30" i="15"/>
  <c r="J33" i="6" l="1"/>
  <c r="D30" i="6"/>
  <c r="D36" i="6" s="1"/>
  <c r="F30" i="11"/>
  <c r="F34" i="11" s="1"/>
  <c r="E30" i="15"/>
  <c r="F30" i="15"/>
  <c r="J30" i="18"/>
  <c r="J33" i="18" s="1"/>
  <c r="F30" i="18"/>
  <c r="F33" i="18" s="1"/>
  <c r="G30" i="6"/>
  <c r="G36" i="6" s="1"/>
  <c r="I30" i="6"/>
  <c r="I36" i="6" s="1"/>
  <c r="K15" i="7"/>
  <c r="E15" i="6" s="1"/>
  <c r="F15" i="6" s="1"/>
  <c r="J15" i="6" s="1"/>
  <c r="K13" i="7"/>
  <c r="E13" i="6" s="1"/>
  <c r="F13" i="6" s="1"/>
  <c r="J13" i="6" s="1"/>
  <c r="K16" i="7"/>
  <c r="E16" i="6" s="1"/>
  <c r="F16" i="6" s="1"/>
  <c r="J16" i="6" s="1"/>
  <c r="K14" i="7"/>
  <c r="E14" i="6" s="1"/>
  <c r="F14" i="6" s="1"/>
  <c r="J14" i="6" s="1"/>
  <c r="K24" i="7"/>
  <c r="E24" i="6" s="1"/>
  <c r="F24" i="6" s="1"/>
  <c r="J24" i="6" s="1"/>
  <c r="K28" i="7"/>
  <c r="E28" i="6" s="1"/>
  <c r="F28" i="6" s="1"/>
  <c r="J28" i="6" s="1"/>
  <c r="K9" i="7"/>
  <c r="E9" i="6" s="1"/>
  <c r="F9" i="6" s="1"/>
  <c r="J9" i="6" s="1"/>
  <c r="K26" i="7"/>
  <c r="E26" i="6" s="1"/>
  <c r="F26" i="6" s="1"/>
  <c r="J26" i="6" s="1"/>
  <c r="K25" i="7"/>
  <c r="E25" i="6" s="1"/>
  <c r="F25" i="6" s="1"/>
  <c r="J25" i="6" s="1"/>
  <c r="K11" i="7"/>
  <c r="E11" i="6" s="1"/>
  <c r="F11" i="6" s="1"/>
  <c r="J11" i="6" s="1"/>
  <c r="K23" i="7"/>
  <c r="E23" i="6" s="1"/>
  <c r="F23" i="6" s="1"/>
  <c r="J23" i="6" s="1"/>
  <c r="K21" i="7"/>
  <c r="E21" i="6" s="1"/>
  <c r="F21" i="6" s="1"/>
  <c r="J21" i="6" s="1"/>
  <c r="K18" i="7"/>
  <c r="E18" i="6" s="1"/>
  <c r="F18" i="6" s="1"/>
  <c r="J18" i="6" s="1"/>
  <c r="K27" i="7"/>
  <c r="E27" i="6" s="1"/>
  <c r="F27" i="6" s="1"/>
  <c r="J27" i="6" s="1"/>
  <c r="K17" i="7"/>
  <c r="E17" i="6" s="1"/>
  <c r="F17" i="6" s="1"/>
  <c r="J17" i="6" s="1"/>
  <c r="K12" i="7"/>
  <c r="E12" i="6" s="1"/>
  <c r="F12" i="6" s="1"/>
  <c r="J12" i="6" s="1"/>
  <c r="K29" i="7"/>
  <c r="E29" i="6" s="1"/>
  <c r="F29" i="6" s="1"/>
  <c r="J29" i="6" s="1"/>
  <c r="K8" i="7"/>
  <c r="E8" i="6" s="1"/>
  <c r="F8" i="6" s="1"/>
  <c r="J8" i="6" s="1"/>
  <c r="K19" i="7"/>
  <c r="E19" i="6" s="1"/>
  <c r="F19" i="6" s="1"/>
  <c r="J19" i="6" s="1"/>
  <c r="K32" i="7"/>
  <c r="E32" i="6" s="1"/>
  <c r="F32" i="6" s="1"/>
  <c r="J32" i="6" s="1"/>
  <c r="K31" i="7"/>
  <c r="E31" i="6" s="1"/>
  <c r="F31" i="6" s="1"/>
  <c r="J31" i="6" s="1"/>
  <c r="K22" i="7"/>
  <c r="E22" i="6" s="1"/>
  <c r="F22" i="6" s="1"/>
  <c r="J22" i="6" s="1"/>
  <c r="K7" i="7"/>
  <c r="E7" i="6" s="1"/>
  <c r="K20" i="7"/>
  <c r="E20" i="6" s="1"/>
  <c r="F20" i="6" s="1"/>
  <c r="J20" i="6" s="1"/>
  <c r="K10" i="7"/>
  <c r="E10" i="6" s="1"/>
  <c r="F10" i="6" s="1"/>
  <c r="J10" i="6" s="1"/>
  <c r="H30" i="7"/>
  <c r="I8" i="15"/>
  <c r="E30" i="6" l="1"/>
  <c r="F7" i="6"/>
  <c r="K30" i="7"/>
  <c r="E35" i="7"/>
  <c r="F33" i="7" s="1"/>
  <c r="F35" i="7" l="1"/>
  <c r="F30" i="6"/>
  <c r="J7" i="6"/>
  <c r="J30" i="6" s="1"/>
  <c r="H33" i="7"/>
  <c r="H35" i="7" s="1"/>
  <c r="K33" i="7" l="1"/>
  <c r="K35" i="7" s="1"/>
  <c r="E34" i="6" l="1"/>
  <c r="F34" i="6" s="1"/>
  <c r="E36" i="6" l="1"/>
  <c r="J34" i="6"/>
  <c r="J36" i="6" s="1"/>
  <c r="F36" i="6"/>
</calcChain>
</file>

<file path=xl/sharedStrings.xml><?xml version="1.0" encoding="utf-8"?>
<sst xmlns="http://schemas.openxmlformats.org/spreadsheetml/2006/main" count="254" uniqueCount="112">
  <si>
    <t>ATTACHMENT A - Operating Budget Sources</t>
  </si>
  <si>
    <t>Coded Memo B 2023-02</t>
  </si>
  <si>
    <t>2023-24 Final Budget Allocations</t>
  </si>
  <si>
    <t>General Fund</t>
  </si>
  <si>
    <t>Tuition &amp; Fees</t>
  </si>
  <si>
    <t>2022-23
Gross
Operating Budget</t>
  </si>
  <si>
    <t>2022-23
General Fund</t>
  </si>
  <si>
    <t>2023-24
General Fund
Increase for Expenditures</t>
  </si>
  <si>
    <t>Total
2023-24
General Fund</t>
  </si>
  <si>
    <t>2023-24
Estimated
Gross Tuition &amp;
Fee Revenue</t>
  </si>
  <si>
    <t>2023-24
Tuition Revenue from Enrollment Growth</t>
  </si>
  <si>
    <t>Total 2023-24
Estimated
Gross Tuition &amp;
Fee Revenue</t>
  </si>
  <si>
    <t>2023-24
Gross
Operating Budget</t>
  </si>
  <si>
    <t>(Coded Memo
B 2022-03)</t>
  </si>
  <si>
    <t>(Attach. B, Col. 5)</t>
  </si>
  <si>
    <t>(Sum of Cols. 2-4)</t>
  </si>
  <si>
    <t>(Attach. D, Cols. 6 + 7)</t>
  </si>
  <si>
    <t>(Attach. D, Col. 8)</t>
  </si>
  <si>
    <t>(Cols. 6 + 7)</t>
  </si>
  <si>
    <t>(Cols. 5 + 8)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</si>
  <si>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</si>
  <si>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</si>
  <si>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</si>
  <si>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</si>
  <si>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</si>
  <si>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</si>
  <si>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</si>
  <si>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</si>
  <si>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</si>
  <si>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</si>
  <si>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</si>
  <si>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</si>
  <si>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</si>
  <si>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</si>
  <si>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</si>
  <si>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</si>
  <si>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</si>
  <si>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</si>
  <si>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</si>
  <si>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</si>
  <si>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</si>
  <si>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</si>
  <si>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</si>
  <si>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University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</si>
  <si>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</si>
  <si>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</si>
  <si>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</si>
  <si>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</si>
  <si>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</si>
  <si>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</si>
  <si>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ATTACHMENT B - Revisions to 2022-23 General Fund Allocations (Uses)</t>
  </si>
  <si>
    <t>Student Basic Needs</t>
  </si>
  <si>
    <t>Graduation Initiative 2025</t>
  </si>
  <si>
    <t>2022-23
State Funded Retirement Adjustment</t>
  </si>
  <si>
    <t>Other Program Adjustments</t>
  </si>
  <si>
    <t>Revisions to
2022-23
General Fund
Allocations</t>
  </si>
  <si>
    <t>(Sum Cols. 1-4)</t>
  </si>
  <si>
    <t>Mandatory Costs</t>
  </si>
  <si>
    <t>Revenue Adjustments</t>
  </si>
  <si>
    <t>Health 
Premiums</t>
  </si>
  <si>
    <t>Operations &amp; Maintenance of New Facilities</t>
  </si>
  <si>
    <t>Enrollment Growth</t>
  </si>
  <si>
    <t>State University Grant 5% Redistribution</t>
  </si>
  <si>
    <t>2023-24  Expenditure Adjustments</t>
  </si>
  <si>
    <t>($14,749 *
Attach. D, Col.2)</t>
  </si>
  <si>
    <t>(Attach. E, Col. 4)</t>
  </si>
  <si>
    <t>ATTACHMENT D - 2023-24 Enrollment and Tuition &amp; Fee Revenue (Sources)</t>
  </si>
  <si>
    <t>Enrollment</t>
  </si>
  <si>
    <t>Tuition</t>
  </si>
  <si>
    <t>2022-23
Resident
FTES Target</t>
  </si>
  <si>
    <t>2023-24
Resident
FTES Target
Increase</t>
  </si>
  <si>
    <t>2023-24
Total Resident
FTES Target</t>
  </si>
  <si>
    <r>
      <t xml:space="preserve">2022-23
Nonresident FTES </t>
    </r>
    <r>
      <rPr>
        <b/>
        <vertAlign val="superscript"/>
        <sz val="11"/>
        <rFont val="Calibri"/>
        <family val="2"/>
        <scheme val="minor"/>
      </rPr>
      <t>1</t>
    </r>
  </si>
  <si>
    <t>2023-24
Estimated
Total FTES</t>
  </si>
  <si>
    <t>2022-23
Gross Tuition Revenue</t>
  </si>
  <si>
    <t>2022-23
Other Fee
Revenue</t>
  </si>
  <si>
    <t>(Cols. 1 + 2)</t>
  </si>
  <si>
    <t>(Sum Col. 1-2)</t>
  </si>
  <si>
    <t xml:space="preserve"> (University Reported, 2022-23 FIRMS Budget)</t>
  </si>
  <si>
    <r>
      <t xml:space="preserve">Chancellor's Office &amp; Systemwide Programs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</si>
  <si>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Equal to university reported actual 2022-23 nonresident students.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</si>
  <si>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Reported Systemwide Programs revenue is for International Programs (660 FTES) and CalStateTEACH (659 FTES) tuition and CalState Apply application fees.</t>
    </r>
  </si>
  <si>
    <t>ATTACHMENT E - 2023-24 State University Grants (Uses)</t>
  </si>
  <si>
    <t>Data Points for Reference</t>
  </si>
  <si>
    <t>2022-23 SUG</t>
  </si>
  <si>
    <t>2023-24 
Preliminary 
SUG</t>
  </si>
  <si>
    <t>Redistribution
of  5%</t>
  </si>
  <si>
    <t>2023-24 SUG Adjustment</t>
  </si>
  <si>
    <t>2023-24 Final Budget SUG</t>
  </si>
  <si>
    <t>% of SUG Eligible Population 2022-23</t>
  </si>
  <si>
    <t>% of SUG Eligible Population 2023-24</t>
  </si>
  <si>
    <t xml:space="preserve">2023-24 SUG Total as a % of Prior Year </t>
  </si>
  <si>
    <t>(Coded Memo 
B 2022-03, Attach. E)</t>
  </si>
  <si>
    <t>(95% of
2022-23 SUG)</t>
  </si>
  <si>
    <t>(based on change in relative need)</t>
  </si>
  <si>
    <t>(Cols. 2+3 - Col. 1)</t>
  </si>
  <si>
    <t>(Cols. 2 + 3)</t>
  </si>
  <si>
    <t>(Col. 5 / Col. 1)</t>
  </si>
  <si>
    <t>ATTACHMENT F - 2023-24 Lottery Allocation (Sources)</t>
  </si>
  <si>
    <t>2022-23
Final
Lottery</t>
  </si>
  <si>
    <t>2023-24 
Final 
Lottery</t>
  </si>
  <si>
    <t>(Coded Memo 
B 2022-04)</t>
  </si>
  <si>
    <t>2023-24
Lottery
Increase</t>
  </si>
  <si>
    <t>ATTACHMENT C - 2023-24 Expenditure Adjustments (Uses) and Revenue Adjustments (Sources)</t>
  </si>
  <si>
    <t>Liability &amp; Property Insurance Premiums</t>
  </si>
  <si>
    <t>(Sum Col. 3-4)</t>
  </si>
  <si>
    <t>(Sum Col. 6-8)</t>
  </si>
  <si>
    <t>(Attach. C, Col. 10)</t>
  </si>
  <si>
    <t>(Sum Cols. 1-6)</t>
  </si>
  <si>
    <t>(Col. 7 - Col. 8)</t>
  </si>
  <si>
    <t>Estimated 2023-24
Tuition Revenue from Enrollment Growth</t>
  </si>
  <si>
    <t>2022-23
Estimated
Gross Tuition &amp;
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</si>
</sst>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_);\(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/>
    <xf numFmtId="37" fontId="0" fillId="0" borderId="0" xfId="0" applyNumberFormat="1" applyAlignment="1">
      <alignment horizontal="center"/>
    </xf>
    <xf numFmtId="5" fontId="0" fillId="0" borderId="0" xfId="0" applyNumberFormat="1"/>
    <xf numFmtId="37" fontId="2" fillId="0" borderId="0" xfId="0" applyNumberFormat="1" applyFont="1"/>
    <xf numFmtId="5" fontId="2" fillId="0" borderId="1" xfId="0" applyNumberFormat="1" applyFont="1" applyBorder="1"/>
    <xf numFmtId="37" fontId="0" fillId="2" borderId="0" xfId="0" applyNumberFormat="1" applyFill="1"/>
    <xf numFmtId="37" fontId="0" fillId="0" borderId="3" xfId="0" applyNumberFormat="1" applyBorder="1"/>
    <xf numFmtId="164" fontId="0" fillId="0" borderId="0" xfId="0" applyNumberFormat="1"/>
    <xf numFmtId="5" fontId="0" fillId="2" borderId="0" xfId="0" applyNumberFormat="1" applyFill="1"/>
    <xf numFmtId="10" fontId="0" fillId="0" borderId="0" xfId="56" applyNumberFormat="1" applyFont="1"/>
    <xf numFmtId="38" fontId="0" fillId="0" borderId="0" xfId="0" applyNumberFormat="1"/>
    <xf numFmtId="5" fontId="15" fillId="0" borderId="0" xfId="0" applyNumberFormat="1" applyFont="1"/>
    <xf numFmtId="37" fontId="8" fillId="0" borderId="0" xfId="0" applyNumberFormat="1" applyFont="1" applyAlignment="1">
      <alignment horizontal="right"/>
    </xf>
    <xf numFmtId="0" fontId="17" fillId="0" borderId="0" xfId="58" applyFont="1" applyFill="1" applyAlignment="1">
      <alignment horizontal="right" vertical="center"/>
    </xf>
    <xf numFmtId="0" fontId="18" fillId="0" borderId="0" xfId="0" applyFont="1"/>
    <xf numFmtId="37" fontId="20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Border="1" applyAlignment="1">
      <alignment horizontal="center" wrapText="1"/>
    </xf>
    <xf numFmtId="37" fontId="11" fillId="0" borderId="3" xfId="0" applyNumberFormat="1" applyFont="1" applyBorder="1" applyAlignment="1">
      <alignment horizontal="center" wrapText="1"/>
    </xf>
    <xf numFmtId="0" fontId="0" fillId="0" borderId="3" xfId="0" applyBorder="1"/>
    <xf numFmtId="37" fontId="0" fillId="0" borderId="3" xfId="0" applyNumberFormat="1" applyBorder="1" applyAlignment="1">
      <alignment horizontal="center" wrapText="1"/>
    </xf>
    <xf numFmtId="37" fontId="0" fillId="0" borderId="1" xfId="0" applyNumberFormat="1" applyBorder="1" applyAlignment="1">
      <alignment horizontal="center" wrapText="1"/>
    </xf>
    <xf numFmtId="37" fontId="0" fillId="0" borderId="1" xfId="0" applyNumberFormat="1" applyBorder="1"/>
    <xf numFmtId="0" fontId="18" fillId="0" borderId="1" xfId="0" applyFont="1" applyBorder="1"/>
    <xf numFmtId="37" fontId="14" fillId="0" borderId="0" xfId="0" applyNumberFormat="1" applyFont="1"/>
    <xf numFmtId="37" fontId="22" fillId="0" borderId="0" xfId="0" applyNumberFormat="1" applyFont="1"/>
    <xf numFmtId="7" fontId="0" fillId="0" borderId="0" xfId="0" applyNumberFormat="1"/>
    <xf numFmtId="44" fontId="0" fillId="0" borderId="0" xfId="59" applyFont="1"/>
    <xf numFmtId="9" fontId="0" fillId="0" borderId="0" xfId="56" applyFont="1" applyFill="1"/>
    <xf numFmtId="9" fontId="2" fillId="0" borderId="2" xfId="0" applyNumberFormat="1" applyFont="1" applyBorder="1" applyAlignment="1">
      <alignment horizontal="center"/>
    </xf>
    <xf numFmtId="166" fontId="1" fillId="0" borderId="0" xfId="57" applyNumberFormat="1" applyFont="1" applyFill="1" applyBorder="1" applyAlignment="1">
      <alignment horizontal="center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2" xfId="56" applyFont="1" applyFill="1" applyBorder="1" applyAlignment="1">
      <alignment horizontal="center"/>
    </xf>
    <xf numFmtId="5" fontId="18" fillId="0" borderId="0" xfId="0" applyNumberFormat="1" applyFont="1"/>
    <xf numFmtId="37" fontId="0" fillId="0" borderId="4" xfId="0" applyNumberFormat="1" applyBorder="1" applyAlignment="1">
      <alignment horizontal="center"/>
    </xf>
    <xf numFmtId="37" fontId="2" fillId="0" borderId="5" xfId="0" applyNumberFormat="1" applyFont="1" applyBorder="1" applyAlignment="1">
      <alignment horizontal="center" wrapText="1"/>
    </xf>
    <xf numFmtId="10" fontId="0" fillId="0" borderId="0" xfId="56" applyNumberFormat="1" applyFont="1" applyFill="1"/>
    <xf numFmtId="37" fontId="0" fillId="0" borderId="8" xfId="0" applyNumberFormat="1" applyBorder="1" applyAlignment="1">
      <alignment horizontal="center"/>
    </xf>
    <xf numFmtId="37" fontId="2" fillId="0" borderId="13" xfId="0" applyNumberFormat="1" applyFont="1" applyBorder="1" applyAlignment="1">
      <alignment horizontal="center" wrapText="1"/>
    </xf>
    <xf numFmtId="37" fontId="12" fillId="0" borderId="9" xfId="0" applyNumberFormat="1" applyFont="1" applyBorder="1" applyAlignment="1">
      <alignment horizontal="center" vertical="center" wrapText="1"/>
    </xf>
    <xf numFmtId="37" fontId="12" fillId="0" borderId="1" xfId="0" applyNumberFormat="1" applyFont="1" applyBorder="1" applyAlignment="1">
      <alignment horizontal="center" vertical="center" wrapText="1"/>
    </xf>
    <xf numFmtId="37" fontId="21" fillId="0" borderId="1" xfId="0" applyNumberFormat="1" applyFont="1" applyBorder="1" applyAlignment="1">
      <alignment horizontal="center" vertical="center" wrapText="1"/>
    </xf>
    <xf numFmtId="37" fontId="11" fillId="0" borderId="5" xfId="0" applyNumberFormat="1" applyFont="1" applyBorder="1" applyAlignment="1">
      <alignment horizontal="center" wrapText="1"/>
    </xf>
    <xf numFmtId="10" fontId="0" fillId="2" borderId="4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Border="1" applyAlignment="1">
      <alignment horizontal="center" vertical="center"/>
    </xf>
    <xf numFmtId="37" fontId="12" fillId="0" borderId="0" xfId="0" applyNumberFormat="1" applyFont="1" applyAlignment="1">
      <alignment horizontal="center" vertical="center"/>
    </xf>
    <xf numFmtId="37" fontId="13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37" fontId="12" fillId="0" borderId="6" xfId="0" applyNumberFormat="1" applyFont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Border="1"/>
    <xf numFmtId="37" fontId="24" fillId="0" borderId="0" xfId="0" applyNumberFormat="1" applyFont="1"/>
    <xf numFmtId="5" fontId="0" fillId="2" borderId="14" xfId="0" applyNumberFormat="1" applyFill="1" applyBorder="1" applyAlignment="1">
      <alignment horizontal="right" indent="1"/>
    </xf>
    <xf numFmtId="37" fontId="2" fillId="0" borderId="15" xfId="0" applyNumberFormat="1" applyFont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5" fontId="0" fillId="2" borderId="19" xfId="0" applyNumberFormat="1" applyFill="1" applyBorder="1" applyAlignment="1">
      <alignment horizontal="right" indent="1"/>
    </xf>
    <xf numFmtId="5" fontId="0" fillId="2" borderId="20" xfId="0" applyNumberFormat="1" applyFill="1" applyBorder="1" applyAlignment="1">
      <alignment horizontal="right" indent="1"/>
    </xf>
    <xf numFmtId="37" fontId="0" fillId="0" borderId="21" xfId="0" applyNumberFormat="1" applyBorder="1" applyAlignment="1">
      <alignment horizontal="right" indent="1"/>
    </xf>
    <xf numFmtId="37" fontId="0" fillId="0" borderId="22" xfId="0" applyNumberFormat="1" applyBorder="1" applyAlignment="1">
      <alignment horizontal="right" indent="1"/>
    </xf>
    <xf numFmtId="37" fontId="0" fillId="2" borderId="21" xfId="0" applyNumberFormat="1" applyFill="1" applyBorder="1" applyAlignment="1">
      <alignment horizontal="right" indent="1"/>
    </xf>
    <xf numFmtId="37" fontId="0" fillId="2" borderId="22" xfId="0" applyNumberFormat="1" applyFill="1" applyBorder="1" applyAlignment="1">
      <alignment horizontal="right" indent="1"/>
    </xf>
    <xf numFmtId="37" fontId="10" fillId="2" borderId="21" xfId="0" applyNumberFormat="1" applyFont="1" applyFill="1" applyBorder="1" applyAlignment="1">
      <alignment horizontal="right" indent="1"/>
    </xf>
    <xf numFmtId="37" fontId="10" fillId="2" borderId="22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5" fontId="2" fillId="0" borderId="23" xfId="0" applyNumberFormat="1" applyFont="1" applyBorder="1" applyAlignment="1">
      <alignment horizontal="right" indent="1"/>
    </xf>
    <xf numFmtId="5" fontId="2" fillId="0" borderId="24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" fillId="0" borderId="16" xfId="0" applyNumberFormat="1" applyFont="1" applyBorder="1" applyAlignment="1">
      <alignment horizontal="center" wrapText="1"/>
    </xf>
    <xf numFmtId="165" fontId="8" fillId="0" borderId="0" xfId="0" quotePrefix="1" applyNumberFormat="1" applyFont="1" applyAlignment="1">
      <alignment horizontal="right" wrapText="1"/>
    </xf>
    <xf numFmtId="37" fontId="2" fillId="0" borderId="25" xfId="0" applyNumberFormat="1" applyFont="1" applyBorder="1" applyAlignment="1">
      <alignment horizontal="center" wrapText="1"/>
    </xf>
    <xf numFmtId="37" fontId="12" fillId="0" borderId="26" xfId="0" applyNumberFormat="1" applyFont="1" applyBorder="1" applyAlignment="1">
      <alignment horizontal="center" vertical="center" wrapText="1"/>
    </xf>
    <xf numFmtId="0" fontId="15" fillId="0" borderId="0" xfId="0" applyFont="1"/>
    <xf numFmtId="37" fontId="2" fillId="0" borderId="24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center" wrapText="1"/>
    </xf>
    <xf numFmtId="5" fontId="0" fillId="2" borderId="21" xfId="0" applyNumberFormat="1" applyFill="1" applyBorder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37" fontId="11" fillId="0" borderId="16" xfId="0" applyNumberFormat="1" applyFont="1" applyBorder="1" applyAlignment="1">
      <alignment horizontal="center" wrapText="1"/>
    </xf>
    <xf numFmtId="37" fontId="12" fillId="0" borderId="1" xfId="0" quotePrefix="1" applyNumberFormat="1" applyFont="1" applyBorder="1" applyAlignment="1">
      <alignment horizontal="center" vertical="center"/>
    </xf>
    <xf numFmtId="37" fontId="0" fillId="0" borderId="0" xfId="0" applyNumberFormat="1" applyAlignment="1">
      <alignment vertical="top" wrapText="1"/>
    </xf>
    <xf numFmtId="37" fontId="29" fillId="0" borderId="0" xfId="0" applyNumberFormat="1" applyFont="1"/>
    <xf numFmtId="3" fontId="8" fillId="0" borderId="0" xfId="0" applyNumberFormat="1" applyFont="1"/>
    <xf numFmtId="37" fontId="23" fillId="0" borderId="1" xfId="0" applyNumberFormat="1" applyFont="1" applyBorder="1" applyAlignment="1">
      <alignment horizontal="center" vertical="center" wrapText="1"/>
    </xf>
    <xf numFmtId="37" fontId="10" fillId="2" borderId="0" xfId="0" applyNumberFormat="1" applyFont="1" applyFill="1"/>
    <xf numFmtId="37" fontId="10" fillId="0" borderId="0" xfId="0" applyNumberFormat="1" applyFont="1"/>
    <xf numFmtId="5" fontId="10" fillId="2" borderId="0" xfId="0" applyNumberFormat="1" applyFont="1" applyFill="1"/>
    <xf numFmtId="37" fontId="0" fillId="2" borderId="14" xfId="0" applyNumberFormat="1" applyFill="1" applyBorder="1" applyAlignment="1">
      <alignment horizontal="right" indent="1"/>
    </xf>
    <xf numFmtId="37" fontId="12" fillId="0" borderId="1" xfId="0" quotePrefix="1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37" fontId="2" fillId="0" borderId="27" xfId="0" applyNumberFormat="1" applyFont="1" applyBorder="1" applyAlignment="1">
      <alignment horizontal="center" wrapText="1"/>
    </xf>
    <xf numFmtId="37" fontId="12" fillId="0" borderId="28" xfId="0" applyNumberFormat="1" applyFont="1" applyBorder="1" applyAlignment="1">
      <alignment horizontal="center" vertical="center" wrapText="1"/>
    </xf>
    <xf numFmtId="5" fontId="0" fillId="2" borderId="29" xfId="0" applyNumberFormat="1" applyFill="1" applyBorder="1" applyAlignment="1">
      <alignment horizontal="right" indent="1"/>
    </xf>
    <xf numFmtId="5" fontId="0" fillId="2" borderId="30" xfId="0" applyNumberFormat="1" applyFill="1" applyBorder="1" applyAlignment="1">
      <alignment horizontal="right" indent="1"/>
    </xf>
    <xf numFmtId="37" fontId="0" fillId="0" borderId="31" xfId="0" applyNumberFormat="1" applyBorder="1" applyAlignment="1">
      <alignment horizontal="right" indent="1"/>
    </xf>
    <xf numFmtId="37" fontId="0" fillId="2" borderId="31" xfId="0" applyNumberFormat="1" applyFill="1" applyBorder="1" applyAlignment="1">
      <alignment horizontal="right" indent="1"/>
    </xf>
    <xf numFmtId="37" fontId="10" fillId="2" borderId="31" xfId="0" applyNumberFormat="1" applyFont="1" applyFill="1" applyBorder="1" applyAlignment="1">
      <alignment horizontal="right" indent="1"/>
    </xf>
    <xf numFmtId="5" fontId="2" fillId="0" borderId="28" xfId="0" applyNumberFormat="1" applyFont="1" applyBorder="1" applyAlignment="1">
      <alignment horizontal="right" indent="1"/>
    </xf>
    <xf numFmtId="5" fontId="2" fillId="0" borderId="32" xfId="0" applyNumberFormat="1" applyFont="1" applyBorder="1" applyAlignment="1">
      <alignment horizontal="right" indent="1"/>
    </xf>
    <xf numFmtId="0" fontId="11" fillId="0" borderId="15" xfId="0" applyFont="1" applyBorder="1" applyAlignment="1">
      <alignment horizontal="center" wrapText="1"/>
    </xf>
    <xf numFmtId="37" fontId="2" fillId="0" borderId="17" xfId="0" applyNumberFormat="1" applyFont="1" applyBorder="1" applyAlignment="1">
      <alignment horizontal="right" indent="1"/>
    </xf>
    <xf numFmtId="37" fontId="2" fillId="0" borderId="23" xfId="0" applyNumberFormat="1" applyFont="1" applyBorder="1" applyAlignment="1">
      <alignment horizontal="right" indent="1"/>
    </xf>
    <xf numFmtId="37" fontId="10" fillId="0" borderId="22" xfId="0" applyNumberFormat="1" applyFont="1" applyBorder="1" applyAlignment="1">
      <alignment horizontal="right" indent="1"/>
    </xf>
    <xf numFmtId="37" fontId="11" fillId="0" borderId="18" xfId="0" applyNumberFormat="1" applyFont="1" applyBorder="1" applyAlignment="1">
      <alignment horizontal="right" indent="1"/>
    </xf>
    <xf numFmtId="37" fontId="30" fillId="0" borderId="3" xfId="0" applyNumberFormat="1" applyFont="1" applyBorder="1" applyAlignment="1">
      <alignment horizontal="center" wrapText="1"/>
    </xf>
    <xf numFmtId="10" fontId="31" fillId="2" borderId="0" xfId="56" applyNumberFormat="1" applyFont="1" applyFill="1" applyBorder="1" applyAlignment="1">
      <alignment horizontal="center"/>
    </xf>
    <xf numFmtId="10" fontId="31" fillId="0" borderId="0" xfId="56" applyNumberFormat="1" applyFont="1" applyBorder="1" applyAlignment="1">
      <alignment horizontal="center"/>
    </xf>
    <xf numFmtId="37" fontId="31" fillId="2" borderId="0" xfId="0" applyNumberFormat="1" applyFont="1" applyFill="1"/>
    <xf numFmtId="10" fontId="31" fillId="2" borderId="4" xfId="0" applyNumberFormat="1" applyFont="1" applyFill="1" applyBorder="1" applyAlignment="1">
      <alignment horizontal="center"/>
    </xf>
    <xf numFmtId="9" fontId="31" fillId="2" borderId="0" xfId="56" applyFont="1" applyFill="1" applyBorder="1" applyAlignment="1">
      <alignment horizontal="center"/>
    </xf>
    <xf numFmtId="37" fontId="31" fillId="0" borderId="0" xfId="0" applyNumberFormat="1" applyFont="1"/>
    <xf numFmtId="10" fontId="31" fillId="0" borderId="4" xfId="0" applyNumberFormat="1" applyFont="1" applyBorder="1" applyAlignment="1">
      <alignment horizontal="center"/>
    </xf>
    <xf numFmtId="9" fontId="31" fillId="0" borderId="0" xfId="56" applyFont="1" applyFill="1" applyBorder="1" applyAlignment="1">
      <alignment horizontal="center"/>
    </xf>
    <xf numFmtId="5" fontId="10" fillId="0" borderId="0" xfId="0" applyNumberFormat="1" applyFont="1"/>
    <xf numFmtId="5" fontId="0" fillId="0" borderId="31" xfId="0" applyNumberFormat="1" applyBorder="1" applyAlignment="1">
      <alignment horizontal="right" indent="1"/>
    </xf>
    <xf numFmtId="5" fontId="10" fillId="0" borderId="0" xfId="0" applyNumberFormat="1" applyFont="1" applyAlignment="1">
      <alignment horizontal="right" indent="1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8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37" fontId="23" fillId="0" borderId="6" xfId="0" applyNumberFormat="1" applyFont="1" applyBorder="1" applyAlignment="1">
      <alignment horizontal="center" vertical="center" wrapText="1"/>
    </xf>
    <xf numFmtId="37" fontId="23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37"/>
  <sheetViews>
    <sheetView tabSelected="1" zoomScaleNormal="100" workbookViewId="0"/>
  </sheetViews>
  <sheetFormatPr defaultColWidth="8.85546875" defaultRowHeight="15"/>
  <cols>
    <col min="1" max="1" width="35.7109375" style="3" customWidth="1"/>
    <col min="2" max="3" width="16.7109375" style="3" customWidth="1"/>
    <col min="4" max="5" width="14.7109375" style="3" customWidth="1"/>
    <col min="6" max="10" width="16.7109375" style="3" customWidth="1"/>
    <col min="11" max="11" width="11.85546875" style="3" bestFit="1" customWidth="1"/>
    <col min="12" max="12" width="12.85546875" style="3" bestFit="1" customWidth="1"/>
    <col min="13" max="13" width="12.5703125" style="3" customWidth="1"/>
    <col min="14" max="16384" width="8.85546875" style="3"/>
  </cols>
  <sheetData>
    <row r="1" spans="1:13" ht="18.75" customHeight="1">
      <c r="A1" s="2" t="s">
        <v>0</v>
      </c>
      <c r="B1" s="2"/>
      <c r="J1" s="15" t="s">
        <v>1</v>
      </c>
    </row>
    <row r="2" spans="1:13" ht="18.75" customHeight="1">
      <c r="A2" s="2" t="s">
        <v>2</v>
      </c>
      <c r="B2" s="2"/>
      <c r="J2" s="97"/>
    </row>
    <row r="3" spans="1:13" ht="20.100000000000001" customHeight="1">
      <c r="A3" s="2"/>
      <c r="B3" s="2"/>
      <c r="C3" s="143" t="s">
        <v>3</v>
      </c>
      <c r="D3" s="144"/>
      <c r="E3" s="144"/>
      <c r="F3" s="145"/>
      <c r="G3" s="146" t="s">
        <v>4</v>
      </c>
      <c r="H3" s="147"/>
      <c r="I3" s="148"/>
      <c r="J3" s="77"/>
    </row>
    <row r="4" spans="1:13" ht="15" customHeight="1">
      <c r="A4" s="6"/>
      <c r="B4" s="4">
        <v>-1</v>
      </c>
      <c r="C4" s="38">
        <v>-2</v>
      </c>
      <c r="D4" s="4">
        <v>-3</v>
      </c>
      <c r="E4" s="4">
        <v>-4</v>
      </c>
      <c r="F4" s="41">
        <v>-5</v>
      </c>
      <c r="G4" s="38">
        <v>-6</v>
      </c>
      <c r="H4" s="4">
        <v>-7</v>
      </c>
      <c r="I4" s="41">
        <v>-8</v>
      </c>
      <c r="J4" s="38">
        <f>I4-1</f>
        <v>-9</v>
      </c>
    </row>
    <row r="5" spans="1:13" ht="60" customHeight="1">
      <c r="A5" s="9"/>
      <c r="B5" s="20" t="s">
        <v>5</v>
      </c>
      <c r="C5" s="98" t="s">
        <v>6</v>
      </c>
      <c r="D5" s="80" t="s">
        <v>55</v>
      </c>
      <c r="E5" s="96" t="s">
        <v>7</v>
      </c>
      <c r="F5" s="42" t="s">
        <v>8</v>
      </c>
      <c r="G5" s="46" t="s">
        <v>111</v>
      </c>
      <c r="H5" s="117" t="s">
        <v>10</v>
      </c>
      <c r="I5" s="20" t="s">
        <v>11</v>
      </c>
      <c r="J5" s="39" t="s">
        <v>12</v>
      </c>
    </row>
    <row r="6" spans="1:13" ht="24" customHeight="1">
      <c r="A6" s="25"/>
      <c r="B6" s="44" t="s">
        <v>13</v>
      </c>
      <c r="C6" s="99" t="s">
        <v>13</v>
      </c>
      <c r="D6" s="81" t="s">
        <v>14</v>
      </c>
      <c r="E6" s="82" t="s">
        <v>107</v>
      </c>
      <c r="F6" s="43" t="s">
        <v>15</v>
      </c>
      <c r="G6" s="71" t="s">
        <v>16</v>
      </c>
      <c r="H6" s="118" t="s">
        <v>17</v>
      </c>
      <c r="I6" s="44" t="s">
        <v>18</v>
      </c>
      <c r="J6" s="71" t="s">
        <v>19</v>
      </c>
    </row>
    <row r="7" spans="1:13" s="5" customFormat="1" ht="20.100000000000001" customHeight="1">
      <c r="A7" s="11" t="s">
        <v>20</v>
      </c>
      <c r="B7" s="53">
        <v>166012000</v>
      </c>
      <c r="C7" s="58">
        <v>103615000</v>
      </c>
      <c r="D7" s="83">
        <f>'Attach B-Adj to Base GF'!F7</f>
        <v>2780000</v>
      </c>
      <c r="E7" s="84">
        <f>'Attach C-ExpenditureAdjustments'!K7</f>
        <v>520000</v>
      </c>
      <c r="F7" s="53">
        <f>C7+D7+E7</f>
        <v>106915000</v>
      </c>
      <c r="G7" s="79">
        <f>'Attach D-Enroll + Tuition&amp;Fees'!G7+'Attach D-Enroll + Tuition&amp;Fees'!H7</f>
        <v>62307000</v>
      </c>
      <c r="H7" s="119"/>
      <c r="I7" s="120">
        <f>G7+H7</f>
        <v>62307000</v>
      </c>
      <c r="J7" s="79">
        <f>F7+I7</f>
        <v>169222000</v>
      </c>
      <c r="K7" s="12"/>
      <c r="L7" s="10"/>
      <c r="M7" s="13"/>
    </row>
    <row r="8" spans="1:13" ht="15" customHeight="1">
      <c r="A8" s="3" t="s">
        <v>21</v>
      </c>
      <c r="B8" s="52">
        <v>137975000</v>
      </c>
      <c r="C8" s="59">
        <v>97120000</v>
      </c>
      <c r="D8" s="85">
        <f>'Attach B-Adj to Base GF'!F8</f>
        <v>2051000</v>
      </c>
      <c r="E8" s="86">
        <f>'Attach C-ExpenditureAdjustments'!K8</f>
        <v>958000</v>
      </c>
      <c r="F8" s="52">
        <f t="shared" ref="F8:F29" si="0">C8+D8+E8</f>
        <v>100129000</v>
      </c>
      <c r="G8" s="59">
        <f>'Attach D-Enroll + Tuition&amp;Fees'!G8+'Attach D-Enroll + Tuition&amp;Fees'!H8</f>
        <v>38032000</v>
      </c>
      <c r="H8" s="121"/>
      <c r="I8" s="52">
        <f t="shared" ref="I8:I29" si="1">G8+H8</f>
        <v>38032000</v>
      </c>
      <c r="J8" s="59">
        <f t="shared" ref="J8:J29" si="2">F8+I8</f>
        <v>138161000</v>
      </c>
      <c r="K8" s="40"/>
      <c r="L8" s="10"/>
      <c r="M8" s="13"/>
    </row>
    <row r="9" spans="1:13" ht="15" customHeight="1">
      <c r="A9" s="8" t="s">
        <v>22</v>
      </c>
      <c r="B9" s="50">
        <v>250102000</v>
      </c>
      <c r="C9" s="56">
        <v>151499000</v>
      </c>
      <c r="D9" s="87">
        <f>'Attach B-Adj to Base GF'!F9</f>
        <v>4029000</v>
      </c>
      <c r="E9" s="88">
        <f>'Attach C-ExpenditureAdjustments'!K9</f>
        <v>1377000</v>
      </c>
      <c r="F9" s="50">
        <f t="shared" si="0"/>
        <v>156905000</v>
      </c>
      <c r="G9" s="56">
        <f>'Attach D-Enroll + Tuition&amp;Fees'!G9+'Attach D-Enroll + Tuition&amp;Fees'!H9</f>
        <v>88883000</v>
      </c>
      <c r="H9" s="122"/>
      <c r="I9" s="50">
        <f t="shared" si="1"/>
        <v>88883000</v>
      </c>
      <c r="J9" s="56">
        <f t="shared" si="2"/>
        <v>245788000</v>
      </c>
      <c r="K9" s="12"/>
      <c r="L9" s="10"/>
      <c r="M9" s="13"/>
    </row>
    <row r="10" spans="1:13" ht="15" customHeight="1">
      <c r="A10" s="3" t="s">
        <v>23</v>
      </c>
      <c r="B10" s="52">
        <v>226399000</v>
      </c>
      <c r="C10" s="59">
        <v>132053000</v>
      </c>
      <c r="D10" s="85">
        <f>'Attach B-Adj to Base GF'!F10</f>
        <v>3918000</v>
      </c>
      <c r="E10" s="86">
        <f>'Attach C-ExpenditureAdjustments'!K10</f>
        <v>1708000</v>
      </c>
      <c r="F10" s="52">
        <f t="shared" si="0"/>
        <v>137679000</v>
      </c>
      <c r="G10" s="59">
        <f>'Attach D-Enroll + Tuition&amp;Fees'!G10+'Attach D-Enroll + Tuition&amp;Fees'!H10</f>
        <v>97619000</v>
      </c>
      <c r="H10" s="141">
        <f>'Attach D-Enroll + Tuition&amp;Fees'!I10</f>
        <v>684000</v>
      </c>
      <c r="I10" s="52">
        <f t="shared" si="1"/>
        <v>98303000</v>
      </c>
      <c r="J10" s="59">
        <f t="shared" si="2"/>
        <v>235982000</v>
      </c>
      <c r="K10" s="40"/>
      <c r="L10" s="10"/>
      <c r="M10" s="13"/>
    </row>
    <row r="11" spans="1:13" ht="15" customHeight="1">
      <c r="A11" s="8" t="s">
        <v>24</v>
      </c>
      <c r="B11" s="50">
        <v>214050000</v>
      </c>
      <c r="C11" s="56">
        <v>124010000</v>
      </c>
      <c r="D11" s="87">
        <f>'Attach B-Adj to Base GF'!F11</f>
        <v>3606000</v>
      </c>
      <c r="E11" s="88">
        <f>'Attach C-ExpenditureAdjustments'!K11</f>
        <v>1117000</v>
      </c>
      <c r="F11" s="50">
        <f t="shared" si="0"/>
        <v>128733000</v>
      </c>
      <c r="G11" s="56">
        <f>'Attach D-Enroll + Tuition&amp;Fees'!G11+'Attach D-Enroll + Tuition&amp;Fees'!H11</f>
        <v>82083000</v>
      </c>
      <c r="H11" s="122"/>
      <c r="I11" s="50">
        <f t="shared" si="1"/>
        <v>82083000</v>
      </c>
      <c r="J11" s="56">
        <f t="shared" si="2"/>
        <v>210816000</v>
      </c>
      <c r="K11" s="12"/>
      <c r="L11" s="10"/>
      <c r="M11" s="13"/>
    </row>
    <row r="12" spans="1:13" ht="15" customHeight="1">
      <c r="A12" s="3" t="s">
        <v>25</v>
      </c>
      <c r="B12" s="52">
        <v>356914000</v>
      </c>
      <c r="C12" s="59">
        <v>208483000</v>
      </c>
      <c r="D12" s="85">
        <f>'Attach B-Adj to Base GF'!F12</f>
        <v>5952000</v>
      </c>
      <c r="E12" s="86">
        <f>'Attach C-ExpenditureAdjustments'!K12</f>
        <v>4572000</v>
      </c>
      <c r="F12" s="52">
        <f t="shared" si="0"/>
        <v>219007000</v>
      </c>
      <c r="G12" s="59">
        <f>'Attach D-Enroll + Tuition&amp;Fees'!G12+'Attach D-Enroll + Tuition&amp;Fees'!H12</f>
        <v>146931000</v>
      </c>
      <c r="H12" s="121"/>
      <c r="I12" s="52">
        <f t="shared" si="1"/>
        <v>146931000</v>
      </c>
      <c r="J12" s="59">
        <f t="shared" si="2"/>
        <v>365938000</v>
      </c>
      <c r="K12" s="40"/>
      <c r="L12" s="10"/>
      <c r="M12" s="13"/>
    </row>
    <row r="13" spans="1:13" ht="15" customHeight="1">
      <c r="A13" s="8" t="s">
        <v>26</v>
      </c>
      <c r="B13" s="50">
        <v>519776000</v>
      </c>
      <c r="C13" s="56">
        <v>268173000</v>
      </c>
      <c r="D13" s="87">
        <f>'Attach B-Adj to Base GF'!F13</f>
        <v>8520000</v>
      </c>
      <c r="E13" s="88">
        <f>'Attach C-ExpenditureAdjustments'!K13</f>
        <v>9624000</v>
      </c>
      <c r="F13" s="50">
        <f t="shared" si="0"/>
        <v>286317000</v>
      </c>
      <c r="G13" s="56">
        <f>'Attach D-Enroll + Tuition&amp;Fees'!G13+'Attach D-Enroll + Tuition&amp;Fees'!H13</f>
        <v>252512000</v>
      </c>
      <c r="H13" s="122">
        <f>'Attach D-Enroll + Tuition&amp;Fees'!I13</f>
        <v>3623000</v>
      </c>
      <c r="I13" s="50">
        <f t="shared" si="1"/>
        <v>256135000</v>
      </c>
      <c r="J13" s="56">
        <f t="shared" si="2"/>
        <v>542452000</v>
      </c>
      <c r="K13" s="12"/>
      <c r="L13" s="10"/>
      <c r="M13" s="13"/>
    </row>
    <row r="14" spans="1:13" ht="15" customHeight="1">
      <c r="A14" s="3" t="s">
        <v>27</v>
      </c>
      <c r="B14" s="52">
        <v>142890000</v>
      </c>
      <c r="C14" s="59">
        <v>105864000</v>
      </c>
      <c r="D14" s="85">
        <f>'Attach B-Adj to Base GF'!F14</f>
        <v>6989000</v>
      </c>
      <c r="E14" s="86">
        <f>'Attach C-ExpenditureAdjustments'!K14</f>
        <v>911000</v>
      </c>
      <c r="F14" s="52">
        <f t="shared" si="0"/>
        <v>113764000</v>
      </c>
      <c r="G14" s="59">
        <f>'Attach D-Enroll + Tuition&amp;Fees'!G14+'Attach D-Enroll + Tuition&amp;Fees'!H14</f>
        <v>37099000</v>
      </c>
      <c r="H14" s="121"/>
      <c r="I14" s="52">
        <f t="shared" si="1"/>
        <v>37099000</v>
      </c>
      <c r="J14" s="59">
        <f t="shared" si="2"/>
        <v>150863000</v>
      </c>
      <c r="K14" s="40"/>
      <c r="L14" s="10"/>
      <c r="M14" s="13"/>
    </row>
    <row r="15" spans="1:13" ht="15" customHeight="1">
      <c r="A15" s="8" t="s">
        <v>28</v>
      </c>
      <c r="B15" s="54">
        <v>535667000</v>
      </c>
      <c r="C15" s="60">
        <v>284658000</v>
      </c>
      <c r="D15" s="89">
        <f>'Attach B-Adj to Base GF'!F15</f>
        <v>8684000</v>
      </c>
      <c r="E15" s="90">
        <f>'Attach C-ExpenditureAdjustments'!K15</f>
        <v>7073000</v>
      </c>
      <c r="F15" s="54">
        <f t="shared" si="0"/>
        <v>300415000</v>
      </c>
      <c r="G15" s="60">
        <f>'Attach D-Enroll + Tuition&amp;Fees'!G15+'Attach D-Enroll + Tuition&amp;Fees'!H15</f>
        <v>253652000</v>
      </c>
      <c r="H15" s="123">
        <f>'Attach D-Enroll + Tuition&amp;Fees'!I15</f>
        <v>2042000</v>
      </c>
      <c r="I15" s="54">
        <f t="shared" si="1"/>
        <v>255694000</v>
      </c>
      <c r="J15" s="60">
        <f t="shared" si="2"/>
        <v>556109000</v>
      </c>
      <c r="K15" s="12"/>
      <c r="L15" s="10"/>
      <c r="M15" s="13"/>
    </row>
    <row r="16" spans="1:13" ht="15" customHeight="1">
      <c r="A16" s="3" t="s">
        <v>29</v>
      </c>
      <c r="B16" s="52">
        <v>355094000</v>
      </c>
      <c r="C16" s="59">
        <v>207265000</v>
      </c>
      <c r="D16" s="85">
        <f>'Attach B-Adj to Base GF'!F16</f>
        <v>6182000</v>
      </c>
      <c r="E16" s="86">
        <f>'Attach C-ExpenditureAdjustments'!K16</f>
        <v>4856000</v>
      </c>
      <c r="F16" s="52">
        <f t="shared" si="0"/>
        <v>218303000</v>
      </c>
      <c r="G16" s="59">
        <f>'Attach D-Enroll + Tuition&amp;Fees'!G16+'Attach D-Enroll + Tuition&amp;Fees'!H16</f>
        <v>151999000</v>
      </c>
      <c r="H16" s="121">
        <f>'Attach D-Enroll + Tuition&amp;Fees'!I16</f>
        <v>2869000</v>
      </c>
      <c r="I16" s="52">
        <f t="shared" si="1"/>
        <v>154868000</v>
      </c>
      <c r="J16" s="59">
        <f t="shared" si="2"/>
        <v>373171000</v>
      </c>
      <c r="K16" s="40"/>
      <c r="L16" s="10"/>
      <c r="M16" s="13"/>
    </row>
    <row r="17" spans="1:13" ht="15" customHeight="1">
      <c r="A17" s="8" t="s">
        <v>30</v>
      </c>
      <c r="B17" s="50">
        <v>50360000</v>
      </c>
      <c r="C17" s="56">
        <v>39350000</v>
      </c>
      <c r="D17" s="87">
        <f>'Attach B-Adj to Base GF'!F17</f>
        <v>1026000</v>
      </c>
      <c r="E17" s="88">
        <f>'Attach C-ExpenditureAdjustments'!K17</f>
        <v>171000</v>
      </c>
      <c r="F17" s="50">
        <f t="shared" si="0"/>
        <v>40547000</v>
      </c>
      <c r="G17" s="56">
        <f>'Attach D-Enroll + Tuition&amp;Fees'!G17+'Attach D-Enroll + Tuition&amp;Fees'!H17</f>
        <v>9171000</v>
      </c>
      <c r="H17" s="122"/>
      <c r="I17" s="50">
        <f t="shared" si="1"/>
        <v>9171000</v>
      </c>
      <c r="J17" s="56">
        <f t="shared" si="2"/>
        <v>49718000</v>
      </c>
      <c r="K17" s="12"/>
      <c r="L17" s="10"/>
      <c r="M17" s="13"/>
    </row>
    <row r="18" spans="1:13" ht="15" customHeight="1">
      <c r="A18" s="3" t="s">
        <v>31</v>
      </c>
      <c r="B18" s="52">
        <v>140423000</v>
      </c>
      <c r="C18" s="59">
        <v>97074000</v>
      </c>
      <c r="D18" s="85">
        <f>'Attach B-Adj to Base GF'!F18</f>
        <v>1904000</v>
      </c>
      <c r="E18" s="86">
        <f>'Attach C-ExpenditureAdjustments'!K18</f>
        <v>1037000</v>
      </c>
      <c r="F18" s="52">
        <f t="shared" si="0"/>
        <v>100015000</v>
      </c>
      <c r="G18" s="59">
        <f>'Attach D-Enroll + Tuition&amp;Fees'!G18+'Attach D-Enroll + Tuition&amp;Fees'!H18</f>
        <v>43898000</v>
      </c>
      <c r="H18" s="121"/>
      <c r="I18" s="52">
        <f t="shared" si="1"/>
        <v>43898000</v>
      </c>
      <c r="J18" s="59">
        <f t="shared" si="2"/>
        <v>143913000</v>
      </c>
      <c r="K18" s="40"/>
      <c r="L18" s="10"/>
      <c r="M18" s="13"/>
    </row>
    <row r="19" spans="1:13" ht="15" customHeight="1">
      <c r="A19" s="8" t="s">
        <v>32</v>
      </c>
      <c r="B19" s="50">
        <v>505451000</v>
      </c>
      <c r="C19" s="56">
        <v>279835000</v>
      </c>
      <c r="D19" s="87">
        <f>'Attach B-Adj to Base GF'!F19</f>
        <v>9307000</v>
      </c>
      <c r="E19" s="88">
        <f>'Attach C-ExpenditureAdjustments'!K19</f>
        <v>5908000</v>
      </c>
      <c r="F19" s="50">
        <f t="shared" si="0"/>
        <v>295050000</v>
      </c>
      <c r="G19" s="56">
        <f>'Attach D-Enroll + Tuition&amp;Fees'!G19+'Attach D-Enroll + Tuition&amp;Fees'!H19</f>
        <v>226098000</v>
      </c>
      <c r="H19" s="122">
        <f>'Attach D-Enroll + Tuition&amp;Fees'!I19</f>
        <v>1935000</v>
      </c>
      <c r="I19" s="50">
        <f t="shared" si="1"/>
        <v>228033000</v>
      </c>
      <c r="J19" s="56">
        <f t="shared" si="2"/>
        <v>523083000</v>
      </c>
      <c r="K19" s="12"/>
      <c r="L19" s="10"/>
      <c r="M19" s="13"/>
    </row>
    <row r="20" spans="1:13" ht="15" customHeight="1">
      <c r="A20" s="3" t="s">
        <v>33</v>
      </c>
      <c r="B20" s="52">
        <v>365980000</v>
      </c>
      <c r="C20" s="59">
        <v>200568000</v>
      </c>
      <c r="D20" s="85">
        <f>'Attach B-Adj to Base GF'!F20</f>
        <v>5949000</v>
      </c>
      <c r="E20" s="86">
        <f>'Attach C-ExpenditureAdjustments'!K20</f>
        <v>6773000</v>
      </c>
      <c r="F20" s="52">
        <f t="shared" si="0"/>
        <v>213290000</v>
      </c>
      <c r="G20" s="59">
        <f>'Attach D-Enroll + Tuition&amp;Fees'!G20+'Attach D-Enroll + Tuition&amp;Fees'!H20</f>
        <v>152938000</v>
      </c>
      <c r="H20" s="121">
        <f>'Attach D-Enroll + Tuition&amp;Fees'!I20</f>
        <v>2892000</v>
      </c>
      <c r="I20" s="52">
        <f t="shared" si="1"/>
        <v>155830000</v>
      </c>
      <c r="J20" s="59">
        <f t="shared" si="2"/>
        <v>369120000</v>
      </c>
      <c r="K20" s="40"/>
      <c r="L20" s="10"/>
      <c r="M20" s="13"/>
    </row>
    <row r="21" spans="1:13" ht="15" customHeight="1">
      <c r="A21" s="8" t="s">
        <v>34</v>
      </c>
      <c r="B21" s="50">
        <v>404752000</v>
      </c>
      <c r="C21" s="56">
        <v>222799000</v>
      </c>
      <c r="D21" s="87">
        <f>'Attach B-Adj to Base GF'!F21</f>
        <v>6879000</v>
      </c>
      <c r="E21" s="88">
        <f>'Attach C-ExpenditureAdjustments'!K21</f>
        <v>8334000</v>
      </c>
      <c r="F21" s="50">
        <f t="shared" si="0"/>
        <v>238012000</v>
      </c>
      <c r="G21" s="56">
        <f>'Attach D-Enroll + Tuition&amp;Fees'!G21+'Attach D-Enroll + Tuition&amp;Fees'!H21</f>
        <v>181602000</v>
      </c>
      <c r="H21" s="122">
        <f>'Attach D-Enroll + Tuition&amp;Fees'!I21</f>
        <v>2773000</v>
      </c>
      <c r="I21" s="50">
        <f t="shared" si="1"/>
        <v>184375000</v>
      </c>
      <c r="J21" s="56">
        <f t="shared" si="2"/>
        <v>422387000</v>
      </c>
      <c r="K21" s="12"/>
      <c r="L21" s="10"/>
      <c r="M21" s="13"/>
    </row>
    <row r="22" spans="1:13" ht="15" customHeight="1">
      <c r="A22" s="3" t="s">
        <v>35</v>
      </c>
      <c r="B22" s="52">
        <v>282219000</v>
      </c>
      <c r="C22" s="59">
        <v>159914000</v>
      </c>
      <c r="D22" s="85">
        <f>'Attach B-Adj to Base GF'!F22</f>
        <v>4846000</v>
      </c>
      <c r="E22" s="86">
        <f>'Attach C-ExpenditureAdjustments'!K22</f>
        <v>3428000</v>
      </c>
      <c r="F22" s="52">
        <f t="shared" si="0"/>
        <v>168188000</v>
      </c>
      <c r="G22" s="59">
        <f>'Attach D-Enroll + Tuition&amp;Fees'!G22+'Attach D-Enroll + Tuition&amp;Fees'!H22</f>
        <v>123975000</v>
      </c>
      <c r="H22" s="121"/>
      <c r="I22" s="52">
        <f t="shared" si="1"/>
        <v>123975000</v>
      </c>
      <c r="J22" s="59">
        <f t="shared" si="2"/>
        <v>292163000</v>
      </c>
      <c r="K22" s="40"/>
      <c r="L22" s="10"/>
      <c r="M22" s="13"/>
    </row>
    <row r="23" spans="1:13" ht="15" customHeight="1">
      <c r="A23" s="8" t="s">
        <v>36</v>
      </c>
      <c r="B23" s="50">
        <v>558170000</v>
      </c>
      <c r="C23" s="56">
        <v>265036000</v>
      </c>
      <c r="D23" s="87">
        <f>'Attach B-Adj to Base GF'!F23</f>
        <v>7139000</v>
      </c>
      <c r="E23" s="88">
        <f>'Attach C-ExpenditureAdjustments'!K23</f>
        <v>16117000</v>
      </c>
      <c r="F23" s="50">
        <f t="shared" si="0"/>
        <v>288292000</v>
      </c>
      <c r="G23" s="56">
        <f>'Attach D-Enroll + Tuition&amp;Fees'!G23+'Attach D-Enroll + Tuition&amp;Fees'!H23</f>
        <v>280998000</v>
      </c>
      <c r="H23" s="122">
        <f>'Attach D-Enroll + Tuition&amp;Fees'!I23</f>
        <v>1779000</v>
      </c>
      <c r="I23" s="50">
        <f t="shared" si="1"/>
        <v>282777000</v>
      </c>
      <c r="J23" s="56">
        <f t="shared" si="2"/>
        <v>571069000</v>
      </c>
      <c r="K23" s="12"/>
      <c r="L23" s="10"/>
      <c r="M23" s="13"/>
    </row>
    <row r="24" spans="1:13" ht="15" customHeight="1">
      <c r="A24" s="3" t="s">
        <v>37</v>
      </c>
      <c r="B24" s="52">
        <v>414869000</v>
      </c>
      <c r="C24" s="59">
        <v>220054000</v>
      </c>
      <c r="D24" s="85">
        <f>'Attach B-Adj to Base GF'!F24</f>
        <v>7017000</v>
      </c>
      <c r="E24" s="86">
        <f>'Attach C-ExpenditureAdjustments'!K24</f>
        <v>5433000</v>
      </c>
      <c r="F24" s="52">
        <f t="shared" si="0"/>
        <v>232504000</v>
      </c>
      <c r="G24" s="59">
        <f>'Attach D-Enroll + Tuition&amp;Fees'!G24+'Attach D-Enroll + Tuition&amp;Fees'!H24</f>
        <v>190442000</v>
      </c>
      <c r="H24" s="121"/>
      <c r="I24" s="52">
        <f t="shared" si="1"/>
        <v>190442000</v>
      </c>
      <c r="J24" s="59">
        <f t="shared" si="2"/>
        <v>422946000</v>
      </c>
      <c r="K24" s="40"/>
      <c r="L24" s="10"/>
      <c r="M24" s="13"/>
    </row>
    <row r="25" spans="1:13" ht="15" customHeight="1">
      <c r="A25" s="8" t="s">
        <v>38</v>
      </c>
      <c r="B25" s="50">
        <v>455155000</v>
      </c>
      <c r="C25" s="56">
        <v>221068000</v>
      </c>
      <c r="D25" s="87">
        <f>'Attach B-Adj to Base GF'!F25</f>
        <v>6786000</v>
      </c>
      <c r="E25" s="88">
        <f>'Attach C-ExpenditureAdjustments'!K25</f>
        <v>5378000</v>
      </c>
      <c r="F25" s="50">
        <f t="shared" si="0"/>
        <v>233232000</v>
      </c>
      <c r="G25" s="56">
        <f>'Attach D-Enroll + Tuition&amp;Fees'!G25+'Attach D-Enroll + Tuition&amp;Fees'!H25</f>
        <v>235067000</v>
      </c>
      <c r="H25" s="122">
        <f>'Attach D-Enroll + Tuition&amp;Fees'!I25</f>
        <v>1582000</v>
      </c>
      <c r="I25" s="50">
        <f t="shared" si="1"/>
        <v>236649000</v>
      </c>
      <c r="J25" s="56">
        <f t="shared" si="2"/>
        <v>469881000</v>
      </c>
      <c r="K25" s="12"/>
      <c r="L25" s="10"/>
      <c r="M25" s="13"/>
    </row>
    <row r="26" spans="1:13" ht="15" customHeight="1">
      <c r="A26" s="3" t="s">
        <v>39</v>
      </c>
      <c r="B26" s="52">
        <v>423595000</v>
      </c>
      <c r="C26" s="59">
        <v>184867000</v>
      </c>
      <c r="D26" s="85">
        <f>'Attach B-Adj to Base GF'!F26</f>
        <v>4700000</v>
      </c>
      <c r="E26" s="86">
        <f>'Attach C-ExpenditureAdjustments'!K26</f>
        <v>6825000</v>
      </c>
      <c r="F26" s="52">
        <f t="shared" si="0"/>
        <v>196392000</v>
      </c>
      <c r="G26" s="59">
        <f>'Attach D-Enroll + Tuition&amp;Fees'!G26+'Attach D-Enroll + Tuition&amp;Fees'!H26</f>
        <v>249236000</v>
      </c>
      <c r="H26" s="121">
        <f>'Attach D-Enroll + Tuition&amp;Fees'!I26</f>
        <v>1191000</v>
      </c>
      <c r="I26" s="52">
        <f t="shared" si="1"/>
        <v>250427000</v>
      </c>
      <c r="J26" s="59">
        <f t="shared" si="2"/>
        <v>446819000</v>
      </c>
      <c r="K26" s="40"/>
      <c r="L26" s="10"/>
      <c r="M26" s="13"/>
    </row>
    <row r="27" spans="1:13" ht="15" customHeight="1">
      <c r="A27" s="8" t="s">
        <v>40</v>
      </c>
      <c r="B27" s="50">
        <v>198385000</v>
      </c>
      <c r="C27" s="56">
        <v>117111000</v>
      </c>
      <c r="D27" s="87">
        <f>'Attach B-Adj to Base GF'!F27</f>
        <v>3303000</v>
      </c>
      <c r="E27" s="88">
        <f>'Attach C-ExpenditureAdjustments'!K27</f>
        <v>2908000</v>
      </c>
      <c r="F27" s="50">
        <f t="shared" si="0"/>
        <v>123322000</v>
      </c>
      <c r="G27" s="56">
        <f>'Attach D-Enroll + Tuition&amp;Fees'!G27+'Attach D-Enroll + Tuition&amp;Fees'!H27</f>
        <v>82205000</v>
      </c>
      <c r="H27" s="122">
        <f>'Attach D-Enroll + Tuition&amp;Fees'!I27</f>
        <v>1070000</v>
      </c>
      <c r="I27" s="50">
        <f t="shared" si="1"/>
        <v>83275000</v>
      </c>
      <c r="J27" s="56">
        <f t="shared" si="2"/>
        <v>206597000</v>
      </c>
      <c r="K27" s="12"/>
      <c r="L27" s="10"/>
      <c r="M27" s="13"/>
    </row>
    <row r="28" spans="1:13" ht="15" customHeight="1">
      <c r="A28" s="3" t="s">
        <v>41</v>
      </c>
      <c r="B28" s="52">
        <v>130243000</v>
      </c>
      <c r="C28" s="59">
        <v>87627000</v>
      </c>
      <c r="D28" s="85">
        <f>'Attach B-Adj to Base GF'!F28</f>
        <v>2353000</v>
      </c>
      <c r="E28" s="86">
        <f>'Attach C-ExpenditureAdjustments'!K28</f>
        <v>1013000</v>
      </c>
      <c r="F28" s="52">
        <f t="shared" si="0"/>
        <v>90993000</v>
      </c>
      <c r="G28" s="59">
        <f>'Attach D-Enroll + Tuition&amp;Fees'!G28+'Attach D-Enroll + Tuition&amp;Fees'!H28</f>
        <v>37939000</v>
      </c>
      <c r="H28" s="121"/>
      <c r="I28" s="52">
        <f t="shared" si="1"/>
        <v>37939000</v>
      </c>
      <c r="J28" s="59">
        <f t="shared" si="2"/>
        <v>128932000</v>
      </c>
      <c r="K28" s="40"/>
      <c r="L28" s="10"/>
      <c r="M28" s="13"/>
    </row>
    <row r="29" spans="1:13" ht="15" customHeight="1">
      <c r="A29" s="8" t="s">
        <v>42</v>
      </c>
      <c r="B29" s="50">
        <v>159857000</v>
      </c>
      <c r="C29" s="56">
        <v>97892000</v>
      </c>
      <c r="D29" s="87">
        <f>'Attach B-Adj to Base GF'!F29</f>
        <v>2647000</v>
      </c>
      <c r="E29" s="88">
        <f>'Attach C-ExpenditureAdjustments'!K29</f>
        <v>1331000</v>
      </c>
      <c r="F29" s="50">
        <f t="shared" si="0"/>
        <v>101870000</v>
      </c>
      <c r="G29" s="56">
        <f>'Attach D-Enroll + Tuition&amp;Fees'!G29+'Attach D-Enroll + Tuition&amp;Fees'!H29</f>
        <v>61802000</v>
      </c>
      <c r="H29" s="122"/>
      <c r="I29" s="50">
        <f t="shared" si="1"/>
        <v>61802000</v>
      </c>
      <c r="J29" s="56">
        <f t="shared" si="2"/>
        <v>163672000</v>
      </c>
      <c r="K29" s="12"/>
      <c r="L29" s="10"/>
      <c r="M29" s="13"/>
    </row>
    <row r="30" spans="1:13" s="5" customFormat="1" ht="20.100000000000001" customHeight="1">
      <c r="A30" s="7" t="s">
        <v>43</v>
      </c>
      <c r="B30" s="55">
        <f>SUM(B7:B29)</f>
        <v>6994338000</v>
      </c>
      <c r="C30" s="61">
        <f t="shared" ref="C30:J30" si="3">SUM(C7:C29)</f>
        <v>3875935000</v>
      </c>
      <c r="D30" s="91">
        <f t="shared" si="3"/>
        <v>116567000</v>
      </c>
      <c r="E30" s="92">
        <f>SUM(E7:E29)</f>
        <v>97372000</v>
      </c>
      <c r="F30" s="55">
        <f t="shared" si="3"/>
        <v>4089874000</v>
      </c>
      <c r="G30" s="61">
        <f t="shared" si="3"/>
        <v>3086488000</v>
      </c>
      <c r="H30" s="124">
        <f t="shared" si="3"/>
        <v>22440000</v>
      </c>
      <c r="I30" s="55">
        <f t="shared" si="3"/>
        <v>3108928000</v>
      </c>
      <c r="J30" s="61">
        <f t="shared" si="3"/>
        <v>7198802000</v>
      </c>
      <c r="K30" s="31"/>
    </row>
    <row r="31" spans="1:13" ht="20.100000000000001" customHeight="1">
      <c r="A31" s="8" t="s">
        <v>44</v>
      </c>
      <c r="B31" s="50">
        <v>195773000</v>
      </c>
      <c r="C31" s="56">
        <v>188255000</v>
      </c>
      <c r="D31" s="87">
        <f>'Attach B-Adj to Base GF'!F31</f>
        <v>7259000</v>
      </c>
      <c r="E31" s="88">
        <f>'Attach C-ExpenditureAdjustments'!K31</f>
        <v>1202000</v>
      </c>
      <c r="F31" s="50">
        <f>C31+D31+E31</f>
        <v>196716000</v>
      </c>
      <c r="G31" s="56">
        <f>'Attach D-Enroll + Tuition&amp;Fees'!G31+'Attach D-Enroll + Tuition&amp;Fees'!H31</f>
        <v>10690000</v>
      </c>
      <c r="H31" s="122"/>
      <c r="I31" s="50">
        <f t="shared" ref="I31:I33" si="4">G31+H31</f>
        <v>10690000</v>
      </c>
      <c r="J31" s="56">
        <f t="shared" ref="J31:J35" si="5">F31+I31</f>
        <v>207406000</v>
      </c>
      <c r="L31" s="5"/>
    </row>
    <row r="32" spans="1:13" ht="15" customHeight="1">
      <c r="A32" s="3" t="s">
        <v>45</v>
      </c>
      <c r="B32" s="52">
        <v>5180000</v>
      </c>
      <c r="C32" s="59">
        <v>5180000</v>
      </c>
      <c r="D32" s="85">
        <f>'Attach B-Adj to Base GF'!F32</f>
        <v>27000</v>
      </c>
      <c r="E32" s="86">
        <f>'Attach C-ExpenditureAdjustments'!K32</f>
        <v>38000</v>
      </c>
      <c r="F32" s="52">
        <f>C32+D32+E32</f>
        <v>5245000</v>
      </c>
      <c r="G32" s="59"/>
      <c r="H32" s="121"/>
      <c r="I32" s="52"/>
      <c r="J32" s="59">
        <f t="shared" si="5"/>
        <v>5245000</v>
      </c>
    </row>
    <row r="33" spans="1:11" ht="15" customHeight="1">
      <c r="A33" s="8" t="s">
        <v>46</v>
      </c>
      <c r="B33" s="50">
        <v>674000</v>
      </c>
      <c r="C33" s="56">
        <v>35000</v>
      </c>
      <c r="D33" s="87"/>
      <c r="E33" s="88"/>
      <c r="F33" s="50">
        <f t="shared" ref="F33:F34" si="6">C33+D33+E33</f>
        <v>35000</v>
      </c>
      <c r="G33" s="56">
        <f>'Attach D-Enroll + Tuition&amp;Fees'!G32+'Attach D-Enroll + Tuition&amp;Fees'!H32</f>
        <v>639000</v>
      </c>
      <c r="H33" s="122"/>
      <c r="I33" s="50">
        <f t="shared" si="4"/>
        <v>639000</v>
      </c>
      <c r="J33" s="56">
        <f t="shared" si="5"/>
        <v>674000</v>
      </c>
    </row>
    <row r="34" spans="1:11" ht="15" customHeight="1">
      <c r="A34" s="3" t="s">
        <v>47</v>
      </c>
      <c r="B34" s="52">
        <v>179625000</v>
      </c>
      <c r="C34" s="59">
        <v>179625000</v>
      </c>
      <c r="D34" s="85">
        <f>'Attach B-Adj to Base GF'!F33</f>
        <v>-55309000</v>
      </c>
      <c r="E34" s="86">
        <f>'Attach C-ExpenditureAdjustments'!K33</f>
        <v>132238000</v>
      </c>
      <c r="F34" s="52">
        <f t="shared" si="6"/>
        <v>256554000</v>
      </c>
      <c r="G34" s="59"/>
      <c r="H34" s="121"/>
      <c r="I34" s="52"/>
      <c r="J34" s="59">
        <f t="shared" si="5"/>
        <v>256554000</v>
      </c>
    </row>
    <row r="35" spans="1:11" ht="15" customHeight="1">
      <c r="A35" s="8" t="s">
        <v>48</v>
      </c>
      <c r="B35" s="50">
        <v>340560000</v>
      </c>
      <c r="C35" s="56">
        <v>340560000</v>
      </c>
      <c r="D35" s="87"/>
      <c r="E35" s="88">
        <f>'Attach C-ExpenditureAdjustments'!K34</f>
        <v>99690000</v>
      </c>
      <c r="F35" s="50">
        <f>C35+D35+E35</f>
        <v>440250000</v>
      </c>
      <c r="G35" s="56"/>
      <c r="H35" s="122"/>
      <c r="I35" s="50"/>
      <c r="J35" s="56">
        <f t="shared" si="5"/>
        <v>440250000</v>
      </c>
    </row>
    <row r="36" spans="1:11" s="5" customFormat="1" ht="20.100000000000001" customHeight="1" thickBot="1">
      <c r="A36" s="19" t="s">
        <v>49</v>
      </c>
      <c r="B36" s="51">
        <f>SUM(B30:B35)</f>
        <v>7716150000</v>
      </c>
      <c r="C36" s="57">
        <f t="shared" ref="C36:J36" si="7">SUM(C30:C35)</f>
        <v>4589590000</v>
      </c>
      <c r="D36" s="93">
        <f t="shared" si="7"/>
        <v>68544000</v>
      </c>
      <c r="E36" s="94">
        <f t="shared" si="7"/>
        <v>330540000</v>
      </c>
      <c r="F36" s="51">
        <f t="shared" si="7"/>
        <v>4988674000</v>
      </c>
      <c r="G36" s="57">
        <f t="shared" si="7"/>
        <v>3097817000</v>
      </c>
      <c r="H36" s="125">
        <f t="shared" si="7"/>
        <v>22440000</v>
      </c>
      <c r="I36" s="51">
        <f t="shared" si="7"/>
        <v>3120257000</v>
      </c>
      <c r="J36" s="57">
        <f t="shared" si="7"/>
        <v>8108931000</v>
      </c>
      <c r="K36" s="3"/>
    </row>
    <row r="37" spans="1:11" ht="12" customHeight="1"/>
  </sheetData>
  <mergeCells count="2">
    <mergeCell ref="C3:F3"/>
    <mergeCell ref="G3:I3"/>
  </mergeCells>
  <printOptions horizontalCentered="1"/>
  <pageMargins left="0.75" right="0.75" top="0.5" bottom="0.5" header="0.3" footer="0.3"/>
  <pageSetup paperSize="5" scale="87" orientation="landscape" r:id="rId1"/>
  <ignoredErrors>
    <ignoredError sqref="F30 I30: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H36"/>
  <sheetViews>
    <sheetView zoomScaleNormal="100" workbookViewId="0"/>
  </sheetViews>
  <sheetFormatPr defaultColWidth="8.85546875" defaultRowHeight="15"/>
  <cols>
    <col min="1" max="1" width="36.7109375" style="3" customWidth="1"/>
    <col min="2" max="6" width="15.7109375" style="4" customWidth="1"/>
    <col min="7" max="7" width="8.85546875" style="3"/>
    <col min="8" max="8" width="11" style="3" bestFit="1" customWidth="1"/>
    <col min="9" max="16384" width="8.85546875" style="3"/>
  </cols>
  <sheetData>
    <row r="1" spans="1:8" ht="18.75" customHeight="1">
      <c r="A1" s="109" t="s">
        <v>50</v>
      </c>
      <c r="H1" s="15"/>
    </row>
    <row r="2" spans="1:8" ht="18.75" customHeight="1">
      <c r="A2" s="2" t="s">
        <v>2</v>
      </c>
      <c r="G2" s="149"/>
      <c r="H2" s="149"/>
    </row>
    <row r="3" spans="1:8" ht="20.100000000000001" customHeight="1">
      <c r="A3" s="2"/>
      <c r="G3" s="97"/>
      <c r="H3" s="97"/>
    </row>
    <row r="4" spans="1:8">
      <c r="B4" s="4">
        <v>-1</v>
      </c>
      <c r="C4" s="4">
        <v>-2</v>
      </c>
      <c r="D4" s="4">
        <v>-3</v>
      </c>
      <c r="E4" s="4">
        <v>-4</v>
      </c>
      <c r="F4" s="38">
        <v>-5</v>
      </c>
    </row>
    <row r="5" spans="1:8" ht="60" customHeight="1">
      <c r="A5" s="23"/>
      <c r="B5" s="20" t="s">
        <v>51</v>
      </c>
      <c r="C5" s="20" t="s">
        <v>52</v>
      </c>
      <c r="D5" s="20" t="s">
        <v>53</v>
      </c>
      <c r="E5" s="21" t="s">
        <v>54</v>
      </c>
      <c r="F5" s="39" t="s">
        <v>55</v>
      </c>
    </row>
    <row r="6" spans="1:8" ht="24" customHeight="1">
      <c r="A6" s="24"/>
      <c r="B6" s="62"/>
      <c r="C6" s="62"/>
      <c r="D6" s="62"/>
      <c r="E6" s="62"/>
      <c r="F6" s="71" t="s">
        <v>56</v>
      </c>
    </row>
    <row r="7" spans="1:8" ht="20.100000000000001" customHeight="1">
      <c r="A7" s="8" t="s">
        <v>20</v>
      </c>
      <c r="B7" s="53">
        <v>342000</v>
      </c>
      <c r="C7" s="53">
        <v>1038000</v>
      </c>
      <c r="D7" s="53">
        <v>1400000</v>
      </c>
      <c r="E7" s="53"/>
      <c r="F7" s="58">
        <f>SUM(B7:E7)</f>
        <v>2780000</v>
      </c>
      <c r="G7" s="14"/>
      <c r="H7" s="5"/>
    </row>
    <row r="8" spans="1:8" ht="15" customHeight="1">
      <c r="A8" s="3" t="s">
        <v>21</v>
      </c>
      <c r="B8" s="52">
        <v>145000</v>
      </c>
      <c r="C8" s="52">
        <v>586000</v>
      </c>
      <c r="D8" s="52">
        <v>1320000</v>
      </c>
      <c r="E8" s="52"/>
      <c r="F8" s="59">
        <f t="shared" ref="F8:F29" si="0">SUM(B8:E8)</f>
        <v>2051000</v>
      </c>
    </row>
    <row r="9" spans="1:8" ht="15" customHeight="1">
      <c r="A9" s="8" t="s">
        <v>22</v>
      </c>
      <c r="B9" s="50">
        <v>276000</v>
      </c>
      <c r="C9" s="50">
        <v>1130000</v>
      </c>
      <c r="D9" s="50">
        <v>2623000</v>
      </c>
      <c r="E9" s="50"/>
      <c r="F9" s="56">
        <f t="shared" si="0"/>
        <v>4029000</v>
      </c>
    </row>
    <row r="10" spans="1:8" ht="15" customHeight="1">
      <c r="A10" s="3" t="s">
        <v>23</v>
      </c>
      <c r="B10" s="52">
        <v>492000</v>
      </c>
      <c r="C10" s="52">
        <v>1615000</v>
      </c>
      <c r="D10" s="52">
        <v>1811000</v>
      </c>
      <c r="E10" s="52"/>
      <c r="F10" s="59">
        <f t="shared" si="0"/>
        <v>3918000</v>
      </c>
    </row>
    <row r="11" spans="1:8" ht="15" customHeight="1">
      <c r="A11" s="8" t="s">
        <v>24</v>
      </c>
      <c r="B11" s="50">
        <v>274000</v>
      </c>
      <c r="C11" s="50">
        <v>1007000</v>
      </c>
      <c r="D11" s="50">
        <v>2325000</v>
      </c>
      <c r="E11" s="50"/>
      <c r="F11" s="56">
        <f t="shared" si="0"/>
        <v>3606000</v>
      </c>
    </row>
    <row r="12" spans="1:8" ht="15" customHeight="1">
      <c r="A12" s="3" t="s">
        <v>25</v>
      </c>
      <c r="B12" s="52">
        <v>639000</v>
      </c>
      <c r="C12" s="52">
        <v>2219000</v>
      </c>
      <c r="D12" s="52">
        <v>3094000</v>
      </c>
      <c r="E12" s="52"/>
      <c r="F12" s="59">
        <f t="shared" si="0"/>
        <v>5952000</v>
      </c>
    </row>
    <row r="13" spans="1:8" ht="15" customHeight="1">
      <c r="A13" s="8" t="s">
        <v>26</v>
      </c>
      <c r="B13" s="50">
        <v>789000</v>
      </c>
      <c r="C13" s="50">
        <v>2939000</v>
      </c>
      <c r="D13" s="50">
        <v>4792000</v>
      </c>
      <c r="E13" s="50"/>
      <c r="F13" s="56">
        <f t="shared" si="0"/>
        <v>8520000</v>
      </c>
    </row>
    <row r="14" spans="1:8" ht="15" customHeight="1">
      <c r="A14" s="3" t="s">
        <v>27</v>
      </c>
      <c r="B14" s="52">
        <v>142000</v>
      </c>
      <c r="C14" s="52">
        <v>512000</v>
      </c>
      <c r="D14" s="52">
        <v>1763000</v>
      </c>
      <c r="E14" s="95">
        <v>4572000</v>
      </c>
      <c r="F14" s="59">
        <f t="shared" si="0"/>
        <v>6989000</v>
      </c>
    </row>
    <row r="15" spans="1:8" ht="15" customHeight="1">
      <c r="A15" s="8" t="s">
        <v>28</v>
      </c>
      <c r="B15" s="54">
        <v>784000</v>
      </c>
      <c r="C15" s="54">
        <v>2842000</v>
      </c>
      <c r="D15" s="54">
        <v>5058000</v>
      </c>
      <c r="E15" s="54"/>
      <c r="F15" s="60">
        <f t="shared" si="0"/>
        <v>8684000</v>
      </c>
    </row>
    <row r="16" spans="1:8" ht="15" customHeight="1">
      <c r="A16" s="3" t="s">
        <v>29</v>
      </c>
      <c r="B16" s="52">
        <v>745000</v>
      </c>
      <c r="C16" s="52">
        <v>2460000</v>
      </c>
      <c r="D16" s="52">
        <v>2977000</v>
      </c>
      <c r="E16" s="52"/>
      <c r="F16" s="59">
        <f t="shared" si="0"/>
        <v>6182000</v>
      </c>
    </row>
    <row r="17" spans="1:6" ht="15" customHeight="1">
      <c r="A17" s="8" t="s">
        <v>30</v>
      </c>
      <c r="B17" s="50">
        <v>9000</v>
      </c>
      <c r="C17" s="50">
        <v>150000</v>
      </c>
      <c r="D17" s="50">
        <v>530000</v>
      </c>
      <c r="E17" s="50">
        <v>337000</v>
      </c>
      <c r="F17" s="56">
        <f t="shared" si="0"/>
        <v>1026000</v>
      </c>
    </row>
    <row r="18" spans="1:6" ht="15" customHeight="1">
      <c r="A18" s="3" t="s">
        <v>31</v>
      </c>
      <c r="B18" s="52">
        <v>136000</v>
      </c>
      <c r="C18" s="52">
        <v>502000</v>
      </c>
      <c r="D18" s="52">
        <v>1266000</v>
      </c>
      <c r="E18" s="52"/>
      <c r="F18" s="59">
        <f t="shared" si="0"/>
        <v>1904000</v>
      </c>
    </row>
    <row r="19" spans="1:6" ht="15" customHeight="1">
      <c r="A19" s="8" t="s">
        <v>32</v>
      </c>
      <c r="B19" s="50">
        <v>1220000</v>
      </c>
      <c r="C19" s="50">
        <v>3143000</v>
      </c>
      <c r="D19" s="50">
        <v>4944000</v>
      </c>
      <c r="E19" s="50"/>
      <c r="F19" s="56">
        <f t="shared" si="0"/>
        <v>9307000</v>
      </c>
    </row>
    <row r="20" spans="1:6" ht="15" customHeight="1">
      <c r="A20" s="3" t="s">
        <v>33</v>
      </c>
      <c r="B20" s="52">
        <v>553000</v>
      </c>
      <c r="C20" s="52">
        <v>2167000</v>
      </c>
      <c r="D20" s="52">
        <v>3229000</v>
      </c>
      <c r="E20" s="52"/>
      <c r="F20" s="59">
        <f t="shared" si="0"/>
        <v>5949000</v>
      </c>
    </row>
    <row r="21" spans="1:6" ht="15" customHeight="1">
      <c r="A21" s="8" t="s">
        <v>34</v>
      </c>
      <c r="B21" s="50">
        <v>681000</v>
      </c>
      <c r="C21" s="50">
        <v>2498000</v>
      </c>
      <c r="D21" s="50">
        <v>3700000</v>
      </c>
      <c r="E21" s="50"/>
      <c r="F21" s="56">
        <f t="shared" si="0"/>
        <v>6879000</v>
      </c>
    </row>
    <row r="22" spans="1:6" ht="15" customHeight="1">
      <c r="A22" s="3" t="s">
        <v>35</v>
      </c>
      <c r="B22" s="52">
        <v>479000</v>
      </c>
      <c r="C22" s="52">
        <v>1704000</v>
      </c>
      <c r="D22" s="52">
        <v>2663000</v>
      </c>
      <c r="E22" s="52"/>
      <c r="F22" s="59">
        <f t="shared" si="0"/>
        <v>4846000</v>
      </c>
    </row>
    <row r="23" spans="1:6" ht="15" customHeight="1">
      <c r="A23" s="8" t="s">
        <v>36</v>
      </c>
      <c r="B23" s="50">
        <v>478000</v>
      </c>
      <c r="C23" s="50">
        <v>1665000</v>
      </c>
      <c r="D23" s="50">
        <v>4996000</v>
      </c>
      <c r="E23" s="50"/>
      <c r="F23" s="56">
        <f t="shared" si="0"/>
        <v>7139000</v>
      </c>
    </row>
    <row r="24" spans="1:6" ht="15" customHeight="1">
      <c r="A24" s="3" t="s">
        <v>37</v>
      </c>
      <c r="B24" s="52">
        <v>450000</v>
      </c>
      <c r="C24" s="52">
        <v>1709000</v>
      </c>
      <c r="D24" s="52">
        <v>4858000</v>
      </c>
      <c r="E24" s="52"/>
      <c r="F24" s="59">
        <f t="shared" si="0"/>
        <v>7017000</v>
      </c>
    </row>
    <row r="25" spans="1:6" ht="15" customHeight="1">
      <c r="A25" s="8" t="s">
        <v>38</v>
      </c>
      <c r="B25" s="50">
        <v>479000</v>
      </c>
      <c r="C25" s="50">
        <v>1687000</v>
      </c>
      <c r="D25" s="50">
        <v>4620000</v>
      </c>
      <c r="E25" s="50"/>
      <c r="F25" s="56">
        <f t="shared" si="0"/>
        <v>6786000</v>
      </c>
    </row>
    <row r="26" spans="1:6" ht="15" customHeight="1">
      <c r="A26" s="3" t="s">
        <v>39</v>
      </c>
      <c r="B26" s="52">
        <v>133000</v>
      </c>
      <c r="C26" s="52">
        <v>568000</v>
      </c>
      <c r="D26" s="52">
        <v>3999000</v>
      </c>
      <c r="E26" s="52"/>
      <c r="F26" s="59">
        <f t="shared" si="0"/>
        <v>4700000</v>
      </c>
    </row>
    <row r="27" spans="1:6" ht="15" customHeight="1">
      <c r="A27" s="8" t="s">
        <v>40</v>
      </c>
      <c r="B27" s="50">
        <v>304000</v>
      </c>
      <c r="C27" s="50">
        <v>1105000</v>
      </c>
      <c r="D27" s="50">
        <v>1894000</v>
      </c>
      <c r="E27" s="50"/>
      <c r="F27" s="56">
        <f t="shared" si="0"/>
        <v>3303000</v>
      </c>
    </row>
    <row r="28" spans="1:6" ht="15" customHeight="1">
      <c r="A28" s="3" t="s">
        <v>41</v>
      </c>
      <c r="B28" s="52">
        <v>99000</v>
      </c>
      <c r="C28" s="52">
        <v>405000</v>
      </c>
      <c r="D28" s="52">
        <v>1849000</v>
      </c>
      <c r="E28" s="52"/>
      <c r="F28" s="59">
        <f t="shared" si="0"/>
        <v>2353000</v>
      </c>
    </row>
    <row r="29" spans="1:6" ht="15" customHeight="1">
      <c r="A29" s="8" t="s">
        <v>42</v>
      </c>
      <c r="B29" s="50">
        <v>251000</v>
      </c>
      <c r="C29" s="50">
        <v>949000</v>
      </c>
      <c r="D29" s="50">
        <v>1447000</v>
      </c>
      <c r="E29" s="50"/>
      <c r="F29" s="56">
        <f t="shared" si="0"/>
        <v>2647000</v>
      </c>
    </row>
    <row r="30" spans="1:6" ht="20.100000000000001" customHeight="1">
      <c r="A30" s="1" t="s">
        <v>43</v>
      </c>
      <c r="B30" s="55">
        <f>SUM(B7:B29)</f>
        <v>9900000</v>
      </c>
      <c r="C30" s="55">
        <f>SUM(C7:C29)</f>
        <v>34600000</v>
      </c>
      <c r="D30" s="55">
        <f>SUM(D7:D29)</f>
        <v>67158000</v>
      </c>
      <c r="E30" s="55">
        <f>SUM(E7:E29)</f>
        <v>4909000</v>
      </c>
      <c r="F30" s="61">
        <f>SUM(F7:F29)</f>
        <v>116567000</v>
      </c>
    </row>
    <row r="31" spans="1:6" ht="20.45" customHeight="1">
      <c r="A31" s="8" t="s">
        <v>44</v>
      </c>
      <c r="B31" s="50">
        <v>100000</v>
      </c>
      <c r="C31" s="50">
        <v>400000</v>
      </c>
      <c r="D31" s="50">
        <v>1359000</v>
      </c>
      <c r="E31" s="50">
        <v>5400000</v>
      </c>
      <c r="F31" s="56">
        <f t="shared" ref="F31:F33" si="1">SUM(B31:E31)</f>
        <v>7259000</v>
      </c>
    </row>
    <row r="32" spans="1:6" s="28" customFormat="1">
      <c r="A32" s="3" t="s">
        <v>45</v>
      </c>
      <c r="B32" s="52"/>
      <c r="C32" s="52"/>
      <c r="D32" s="52">
        <v>27000</v>
      </c>
      <c r="E32" s="52"/>
      <c r="F32" s="59">
        <f t="shared" si="1"/>
        <v>27000</v>
      </c>
    </row>
    <row r="33" spans="1:6">
      <c r="A33" s="8" t="s">
        <v>47</v>
      </c>
      <c r="B33" s="50">
        <v>-10000000</v>
      </c>
      <c r="C33" s="50">
        <v>-35000000</v>
      </c>
      <c r="D33" s="50"/>
      <c r="E33" s="50">
        <f>-E17-E14-E31</f>
        <v>-10309000</v>
      </c>
      <c r="F33" s="56">
        <f t="shared" si="1"/>
        <v>-55309000</v>
      </c>
    </row>
    <row r="34" spans="1:6" ht="20.100000000000001" customHeight="1" thickBot="1">
      <c r="A34" s="19" t="s">
        <v>49</v>
      </c>
      <c r="B34" s="51">
        <f>SUM(B30:B33)</f>
        <v>0</v>
      </c>
      <c r="C34" s="51">
        <f>SUM(C30:C33)</f>
        <v>0</v>
      </c>
      <c r="D34" s="51">
        <f>SUM(D30:D33)</f>
        <v>68544000</v>
      </c>
      <c r="E34" s="51">
        <f>SUM(E30:E33)</f>
        <v>0</v>
      </c>
      <c r="F34" s="57">
        <f>SUM(F30:F33)</f>
        <v>68544000</v>
      </c>
    </row>
    <row r="35" spans="1:6" ht="15" customHeight="1"/>
    <row r="36" spans="1:6">
      <c r="A36" s="108"/>
    </row>
  </sheetData>
  <mergeCells count="1">
    <mergeCell ref="G2:H2"/>
  </mergeCells>
  <printOptions horizontalCentered="1"/>
  <pageMargins left="0.75" right="0.75" top="0.5" bottom="0.5" header="0.3" footer="0.3"/>
  <pageSetup scale="91" orientation="landscape" r:id="rId1"/>
  <ignoredErrors>
    <ignoredError sqref="F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35"/>
  <sheetViews>
    <sheetView zoomScaleNormal="100" workbookViewId="0"/>
  </sheetViews>
  <sheetFormatPr defaultColWidth="8.85546875" defaultRowHeight="15"/>
  <cols>
    <col min="1" max="1" width="36.7109375" style="3" customWidth="1"/>
    <col min="2" max="4" width="15.7109375" style="3" customWidth="1"/>
    <col min="5" max="6" width="15.7109375" style="4" customWidth="1"/>
    <col min="7" max="7" width="15.7109375" style="3" customWidth="1"/>
    <col min="8" max="8" width="16.7109375" style="3" customWidth="1"/>
    <col min="9" max="9" width="3.7109375" style="3" customWidth="1"/>
    <col min="10" max="10" width="15.7109375" style="3" customWidth="1"/>
    <col min="11" max="11" width="15.7109375" style="4" customWidth="1"/>
    <col min="12" max="12" width="9.42578125" style="3" bestFit="1" customWidth="1"/>
    <col min="13" max="16384" width="8.85546875" style="3"/>
  </cols>
  <sheetData>
    <row r="1" spans="1:11" ht="18.75" customHeight="1">
      <c r="A1" s="78" t="s">
        <v>103</v>
      </c>
      <c r="D1" s="6"/>
    </row>
    <row r="2" spans="1:11" ht="18.75" customHeight="1">
      <c r="A2" s="2" t="s">
        <v>2</v>
      </c>
      <c r="D2" s="6"/>
      <c r="J2" s="6"/>
    </row>
    <row r="3" spans="1:11" s="6" customFormat="1" ht="20.100000000000001" customHeight="1">
      <c r="B3" s="150" t="s">
        <v>57</v>
      </c>
      <c r="C3" s="150"/>
      <c r="D3" s="150"/>
      <c r="E3" s="4"/>
      <c r="F3" s="4"/>
      <c r="J3" s="150" t="s">
        <v>58</v>
      </c>
      <c r="K3" s="150"/>
    </row>
    <row r="4" spans="1:11">
      <c r="A4" s="6"/>
      <c r="B4" s="4">
        <v>-1</v>
      </c>
      <c r="C4" s="4">
        <f>B4-1</f>
        <v>-2</v>
      </c>
      <c r="D4" s="4">
        <f t="shared" ref="D4:H4" si="0">C4-1</f>
        <v>-3</v>
      </c>
      <c r="E4" s="4">
        <f t="shared" si="0"/>
        <v>-4</v>
      </c>
      <c r="F4" s="4">
        <f>E4-1</f>
        <v>-5</v>
      </c>
      <c r="G4" s="4">
        <f t="shared" si="0"/>
        <v>-6</v>
      </c>
      <c r="H4" s="38">
        <f t="shared" si="0"/>
        <v>-7</v>
      </c>
      <c r="J4" s="4">
        <f>H4-1</f>
        <v>-8</v>
      </c>
      <c r="K4" s="4">
        <f>J4-1</f>
        <v>-9</v>
      </c>
    </row>
    <row r="5" spans="1:11" ht="60" customHeight="1">
      <c r="A5" s="9"/>
      <c r="B5" s="21" t="s">
        <v>59</v>
      </c>
      <c r="C5" s="21" t="s">
        <v>60</v>
      </c>
      <c r="D5" s="20" t="s">
        <v>104</v>
      </c>
      <c r="E5" s="21" t="s">
        <v>61</v>
      </c>
      <c r="F5" s="21" t="s">
        <v>54</v>
      </c>
      <c r="G5" s="20" t="s">
        <v>62</v>
      </c>
      <c r="H5" s="39" t="s">
        <v>63</v>
      </c>
      <c r="J5" s="20" t="s">
        <v>10</v>
      </c>
      <c r="K5" s="20" t="s">
        <v>7</v>
      </c>
    </row>
    <row r="6" spans="1:11" s="63" customFormat="1" ht="24" customHeight="1">
      <c r="A6" s="62"/>
      <c r="B6" s="44"/>
      <c r="C6" s="44"/>
      <c r="D6" s="62"/>
      <c r="E6" s="115" t="s">
        <v>64</v>
      </c>
      <c r="F6" s="106"/>
      <c r="G6" s="44" t="s">
        <v>65</v>
      </c>
      <c r="H6" s="71" t="s">
        <v>108</v>
      </c>
      <c r="J6" s="62" t="s">
        <v>17</v>
      </c>
      <c r="K6" s="62" t="s">
        <v>109</v>
      </c>
    </row>
    <row r="7" spans="1:11" ht="20.100000000000001" customHeight="1">
      <c r="A7" s="8" t="s">
        <v>20</v>
      </c>
      <c r="B7" s="53">
        <v>1210000</v>
      </c>
      <c r="C7" s="53"/>
      <c r="D7" s="53">
        <v>247000</v>
      </c>
      <c r="E7" s="53"/>
      <c r="F7" s="53"/>
      <c r="G7" s="53">
        <f>'Attach E-SUG'!E7</f>
        <v>-937000</v>
      </c>
      <c r="H7" s="58">
        <f t="shared" ref="H7:H29" si="1">SUM(B7:G7)</f>
        <v>520000</v>
      </c>
      <c r="J7" s="53"/>
      <c r="K7" s="53">
        <f>H7-J7</f>
        <v>520000</v>
      </c>
    </row>
    <row r="8" spans="1:11" ht="15" customHeight="1">
      <c r="A8" s="3" t="s">
        <v>21</v>
      </c>
      <c r="B8" s="52">
        <v>936000</v>
      </c>
      <c r="C8" s="95">
        <v>177000</v>
      </c>
      <c r="D8" s="52">
        <v>291000</v>
      </c>
      <c r="E8" s="52"/>
      <c r="F8" s="52"/>
      <c r="G8" s="52">
        <f>'Attach E-SUG'!E8</f>
        <v>-446000</v>
      </c>
      <c r="H8" s="59">
        <f t="shared" si="1"/>
        <v>958000</v>
      </c>
      <c r="J8" s="52"/>
      <c r="K8" s="52">
        <f t="shared" ref="K8:K29" si="2">H8-J8</f>
        <v>958000</v>
      </c>
    </row>
    <row r="9" spans="1:11" ht="15" customHeight="1">
      <c r="A9" s="8" t="s">
        <v>22</v>
      </c>
      <c r="B9" s="50">
        <v>1984000</v>
      </c>
      <c r="C9" s="50"/>
      <c r="D9" s="50">
        <v>454000</v>
      </c>
      <c r="E9" s="50"/>
      <c r="F9" s="50"/>
      <c r="G9" s="50">
        <f>'Attach E-SUG'!E9</f>
        <v>-1061000</v>
      </c>
      <c r="H9" s="56">
        <f t="shared" si="1"/>
        <v>1377000</v>
      </c>
      <c r="J9" s="50"/>
      <c r="K9" s="50">
        <f t="shared" si="2"/>
        <v>1377000</v>
      </c>
    </row>
    <row r="10" spans="1:11" ht="15" customHeight="1">
      <c r="A10" s="3" t="s">
        <v>23</v>
      </c>
      <c r="B10" s="52">
        <v>1505000</v>
      </c>
      <c r="C10" s="52"/>
      <c r="D10" s="52">
        <v>533000</v>
      </c>
      <c r="E10" s="95">
        <v>1475000</v>
      </c>
      <c r="F10" s="52"/>
      <c r="G10" s="52">
        <f>'Attach E-SUG'!E10</f>
        <v>-1121000</v>
      </c>
      <c r="H10" s="59">
        <f t="shared" si="1"/>
        <v>2392000</v>
      </c>
      <c r="J10" s="95">
        <f>'Attach D-Enroll + Tuition&amp;Fees'!I10</f>
        <v>684000</v>
      </c>
      <c r="K10" s="52">
        <f t="shared" si="2"/>
        <v>1708000</v>
      </c>
    </row>
    <row r="11" spans="1:11" ht="15" customHeight="1">
      <c r="A11" s="8" t="s">
        <v>24</v>
      </c>
      <c r="B11" s="50">
        <v>1676000</v>
      </c>
      <c r="C11" s="50"/>
      <c r="D11" s="50">
        <v>499000</v>
      </c>
      <c r="E11" s="50"/>
      <c r="F11" s="50"/>
      <c r="G11" s="50">
        <f>'Attach E-SUG'!E11</f>
        <v>-1058000</v>
      </c>
      <c r="H11" s="56">
        <f t="shared" si="1"/>
        <v>1117000</v>
      </c>
      <c r="J11" s="50"/>
      <c r="K11" s="50">
        <f t="shared" si="2"/>
        <v>1117000</v>
      </c>
    </row>
    <row r="12" spans="1:11" ht="15" customHeight="1">
      <c r="A12" s="3" t="s">
        <v>25</v>
      </c>
      <c r="B12" s="52">
        <v>2577000</v>
      </c>
      <c r="C12" s="52"/>
      <c r="D12" s="52">
        <v>658000</v>
      </c>
      <c r="E12" s="52"/>
      <c r="F12" s="52"/>
      <c r="G12" s="52">
        <f>'Attach E-SUG'!E12</f>
        <v>1337000</v>
      </c>
      <c r="H12" s="59">
        <f t="shared" si="1"/>
        <v>4572000</v>
      </c>
      <c r="J12" s="52"/>
      <c r="K12" s="52">
        <f t="shared" si="2"/>
        <v>4572000</v>
      </c>
    </row>
    <row r="13" spans="1:11" ht="15" customHeight="1">
      <c r="A13" s="8" t="s">
        <v>26</v>
      </c>
      <c r="B13" s="50">
        <v>3526000</v>
      </c>
      <c r="C13" s="50"/>
      <c r="D13" s="50">
        <v>914000</v>
      </c>
      <c r="E13" s="50">
        <v>7905000</v>
      </c>
      <c r="F13" s="50"/>
      <c r="G13" s="50">
        <f>'Attach E-SUG'!E13</f>
        <v>902000</v>
      </c>
      <c r="H13" s="56">
        <f t="shared" si="1"/>
        <v>13247000</v>
      </c>
      <c r="J13" s="50">
        <f>'Attach D-Enroll + Tuition&amp;Fees'!I13</f>
        <v>3623000</v>
      </c>
      <c r="K13" s="50">
        <f t="shared" si="2"/>
        <v>9624000</v>
      </c>
    </row>
    <row r="14" spans="1:11" ht="15" customHeight="1">
      <c r="A14" s="3" t="s">
        <v>27</v>
      </c>
      <c r="B14" s="52">
        <v>1098000</v>
      </c>
      <c r="C14" s="52">
        <v>41000</v>
      </c>
      <c r="D14" s="52">
        <v>330000</v>
      </c>
      <c r="E14" s="52"/>
      <c r="F14" s="52"/>
      <c r="G14" s="52">
        <f>'Attach E-SUG'!E14</f>
        <v>-558000</v>
      </c>
      <c r="H14" s="59">
        <f t="shared" si="1"/>
        <v>911000</v>
      </c>
      <c r="J14" s="52"/>
      <c r="K14" s="52">
        <f t="shared" si="2"/>
        <v>911000</v>
      </c>
    </row>
    <row r="15" spans="1:11" ht="15" customHeight="1">
      <c r="A15" s="8" t="s">
        <v>28</v>
      </c>
      <c r="B15" s="54">
        <v>3623000</v>
      </c>
      <c r="C15" s="54"/>
      <c r="D15" s="54">
        <v>1021000</v>
      </c>
      <c r="E15" s="54">
        <v>4498000</v>
      </c>
      <c r="F15" s="54"/>
      <c r="G15" s="54">
        <f>'Attach E-SUG'!E15</f>
        <v>-27000</v>
      </c>
      <c r="H15" s="60">
        <f t="shared" si="1"/>
        <v>9115000</v>
      </c>
      <c r="J15" s="54">
        <f>'Attach D-Enroll + Tuition&amp;Fees'!I15</f>
        <v>2042000</v>
      </c>
      <c r="K15" s="54">
        <f t="shared" si="2"/>
        <v>7073000</v>
      </c>
    </row>
    <row r="16" spans="1:11" ht="15" customHeight="1">
      <c r="A16" s="3" t="s">
        <v>29</v>
      </c>
      <c r="B16" s="52">
        <v>2323000</v>
      </c>
      <c r="C16" s="52"/>
      <c r="D16" s="52">
        <v>826000</v>
      </c>
      <c r="E16" s="52">
        <v>6342000</v>
      </c>
      <c r="F16" s="52"/>
      <c r="G16" s="52">
        <f>'Attach E-SUG'!E16</f>
        <v>-1766000</v>
      </c>
      <c r="H16" s="59">
        <f t="shared" si="1"/>
        <v>7725000</v>
      </c>
      <c r="J16" s="52">
        <f>'Attach D-Enroll + Tuition&amp;Fees'!I16</f>
        <v>2869000</v>
      </c>
      <c r="K16" s="52">
        <f t="shared" si="2"/>
        <v>4856000</v>
      </c>
    </row>
    <row r="17" spans="1:11" ht="15" customHeight="1">
      <c r="A17" s="8" t="s">
        <v>30</v>
      </c>
      <c r="B17" s="50">
        <v>346000</v>
      </c>
      <c r="C17" s="50"/>
      <c r="D17" s="50">
        <v>184000</v>
      </c>
      <c r="E17" s="50"/>
      <c r="F17" s="50"/>
      <c r="G17" s="50">
        <f>'Attach E-SUG'!E17</f>
        <v>-359000</v>
      </c>
      <c r="H17" s="56">
        <f t="shared" si="1"/>
        <v>171000</v>
      </c>
      <c r="J17" s="50"/>
      <c r="K17" s="50">
        <f t="shared" si="2"/>
        <v>171000</v>
      </c>
    </row>
    <row r="18" spans="1:11" ht="15" customHeight="1">
      <c r="A18" s="3" t="s">
        <v>31</v>
      </c>
      <c r="B18" s="52">
        <v>980000</v>
      </c>
      <c r="C18" s="52">
        <v>141000</v>
      </c>
      <c r="D18" s="52">
        <v>293000</v>
      </c>
      <c r="E18" s="52"/>
      <c r="F18" s="52"/>
      <c r="G18" s="52">
        <f>'Attach E-SUG'!E18</f>
        <v>-377000</v>
      </c>
      <c r="H18" s="59">
        <f t="shared" si="1"/>
        <v>1037000</v>
      </c>
      <c r="J18" s="52"/>
      <c r="K18" s="52">
        <f t="shared" si="2"/>
        <v>1037000</v>
      </c>
    </row>
    <row r="19" spans="1:11" ht="15" customHeight="1">
      <c r="A19" s="8" t="s">
        <v>32</v>
      </c>
      <c r="B19" s="50">
        <v>3405000</v>
      </c>
      <c r="C19" s="50"/>
      <c r="D19" s="50">
        <v>1033000</v>
      </c>
      <c r="E19" s="50">
        <v>4204000</v>
      </c>
      <c r="F19" s="50"/>
      <c r="G19" s="50">
        <f>'Attach E-SUG'!E19</f>
        <v>-799000</v>
      </c>
      <c r="H19" s="56">
        <f t="shared" si="1"/>
        <v>7843000</v>
      </c>
      <c r="J19" s="50">
        <f>'Attach D-Enroll + Tuition&amp;Fees'!I19</f>
        <v>1935000</v>
      </c>
      <c r="K19" s="50">
        <f t="shared" si="2"/>
        <v>5908000</v>
      </c>
    </row>
    <row r="20" spans="1:11" ht="15" customHeight="1">
      <c r="A20" s="3" t="s">
        <v>33</v>
      </c>
      <c r="B20" s="52">
        <v>2617000</v>
      </c>
      <c r="C20" s="52">
        <v>220000</v>
      </c>
      <c r="D20" s="52">
        <v>697000</v>
      </c>
      <c r="E20" s="52">
        <v>6593000</v>
      </c>
      <c r="F20" s="52"/>
      <c r="G20" s="52">
        <f>'Attach E-SUG'!E20</f>
        <v>-462000</v>
      </c>
      <c r="H20" s="59">
        <f t="shared" si="1"/>
        <v>9665000</v>
      </c>
      <c r="J20" s="52">
        <f>'Attach D-Enroll + Tuition&amp;Fees'!I20</f>
        <v>2892000</v>
      </c>
      <c r="K20" s="52">
        <f t="shared" si="2"/>
        <v>6773000</v>
      </c>
    </row>
    <row r="21" spans="1:11" ht="15" customHeight="1">
      <c r="A21" s="8" t="s">
        <v>34</v>
      </c>
      <c r="B21" s="50">
        <v>3006000</v>
      </c>
      <c r="C21" s="50">
        <v>717000</v>
      </c>
      <c r="D21" s="50">
        <v>736000</v>
      </c>
      <c r="E21" s="50">
        <v>6283000</v>
      </c>
      <c r="F21" s="50"/>
      <c r="G21" s="50">
        <f>'Attach E-SUG'!E21</f>
        <v>365000</v>
      </c>
      <c r="H21" s="56">
        <f t="shared" si="1"/>
        <v>11107000</v>
      </c>
      <c r="J21" s="50">
        <f>'Attach D-Enroll + Tuition&amp;Fees'!I21</f>
        <v>2773000</v>
      </c>
      <c r="K21" s="50">
        <f t="shared" si="2"/>
        <v>8334000</v>
      </c>
    </row>
    <row r="22" spans="1:11" ht="15" customHeight="1">
      <c r="A22" s="3" t="s">
        <v>35</v>
      </c>
      <c r="B22" s="52">
        <v>2009000</v>
      </c>
      <c r="C22" s="52"/>
      <c r="D22" s="52">
        <v>619000</v>
      </c>
      <c r="E22" s="52"/>
      <c r="F22" s="52"/>
      <c r="G22" s="52">
        <f>'Attach E-SUG'!E22</f>
        <v>800000</v>
      </c>
      <c r="H22" s="59">
        <f t="shared" si="1"/>
        <v>3428000</v>
      </c>
      <c r="J22" s="52"/>
      <c r="K22" s="52">
        <f t="shared" si="2"/>
        <v>3428000</v>
      </c>
    </row>
    <row r="23" spans="1:11" ht="15" customHeight="1">
      <c r="A23" s="8" t="s">
        <v>36</v>
      </c>
      <c r="B23" s="50">
        <v>3833000</v>
      </c>
      <c r="C23" s="50">
        <v>2314000</v>
      </c>
      <c r="D23" s="50">
        <v>767000</v>
      </c>
      <c r="E23" s="50">
        <v>4292000</v>
      </c>
      <c r="F23" s="50"/>
      <c r="G23" s="50">
        <f>'Attach E-SUG'!E23</f>
        <v>6690000</v>
      </c>
      <c r="H23" s="56">
        <f t="shared" si="1"/>
        <v>17896000</v>
      </c>
      <c r="J23" s="50">
        <f>'Attach D-Enroll + Tuition&amp;Fees'!I23</f>
        <v>1779000</v>
      </c>
      <c r="K23" s="50">
        <f t="shared" si="2"/>
        <v>16117000</v>
      </c>
    </row>
    <row r="24" spans="1:11" ht="15" customHeight="1">
      <c r="A24" s="3" t="s">
        <v>37</v>
      </c>
      <c r="B24" s="52">
        <v>2898000</v>
      </c>
      <c r="C24" s="52">
        <v>2298000</v>
      </c>
      <c r="D24" s="52">
        <v>905000</v>
      </c>
      <c r="E24" s="52"/>
      <c r="F24" s="52"/>
      <c r="G24" s="52">
        <f>'Attach E-SUG'!E24</f>
        <v>-668000</v>
      </c>
      <c r="H24" s="59">
        <f t="shared" si="1"/>
        <v>5433000</v>
      </c>
      <c r="J24" s="52"/>
      <c r="K24" s="52">
        <f t="shared" si="2"/>
        <v>5433000</v>
      </c>
    </row>
    <row r="25" spans="1:11" ht="15" customHeight="1">
      <c r="A25" s="8" t="s">
        <v>38</v>
      </c>
      <c r="B25" s="50">
        <v>3326000</v>
      </c>
      <c r="C25" s="50"/>
      <c r="D25" s="50">
        <v>807000</v>
      </c>
      <c r="E25" s="50">
        <v>3525000</v>
      </c>
      <c r="F25" s="50"/>
      <c r="G25" s="50">
        <f>'Attach E-SUG'!E25</f>
        <v>-698000</v>
      </c>
      <c r="H25" s="56">
        <f t="shared" si="1"/>
        <v>6960000</v>
      </c>
      <c r="J25" s="50">
        <f>'Attach D-Enroll + Tuition&amp;Fees'!I25</f>
        <v>1582000</v>
      </c>
      <c r="K25" s="50">
        <f t="shared" si="2"/>
        <v>5378000</v>
      </c>
    </row>
    <row r="26" spans="1:11" ht="15" customHeight="1">
      <c r="A26" s="3" t="s">
        <v>39</v>
      </c>
      <c r="B26" s="52">
        <v>2861000</v>
      </c>
      <c r="C26" s="52"/>
      <c r="D26" s="52">
        <v>792000</v>
      </c>
      <c r="E26" s="52">
        <v>2950000</v>
      </c>
      <c r="F26" s="52"/>
      <c r="G26" s="52">
        <f>'Attach E-SUG'!E26</f>
        <v>1413000</v>
      </c>
      <c r="H26" s="59">
        <f t="shared" si="1"/>
        <v>8016000</v>
      </c>
      <c r="J26" s="52">
        <f>'Attach D-Enroll + Tuition&amp;Fees'!I26</f>
        <v>1191000</v>
      </c>
      <c r="K26" s="52">
        <f t="shared" si="2"/>
        <v>6825000</v>
      </c>
    </row>
    <row r="27" spans="1:11" ht="15" customHeight="1">
      <c r="A27" s="8" t="s">
        <v>40</v>
      </c>
      <c r="B27" s="50">
        <v>1524000</v>
      </c>
      <c r="C27" s="50"/>
      <c r="D27" s="50">
        <v>342000</v>
      </c>
      <c r="E27" s="50">
        <v>2581000</v>
      </c>
      <c r="F27" s="50"/>
      <c r="G27" s="50">
        <f>'Attach E-SUG'!E27</f>
        <v>-469000</v>
      </c>
      <c r="H27" s="56">
        <f t="shared" si="1"/>
        <v>3978000</v>
      </c>
      <c r="J27" s="50">
        <f>'Attach D-Enroll + Tuition&amp;Fees'!I27</f>
        <v>1070000</v>
      </c>
      <c r="K27" s="50">
        <f t="shared" si="2"/>
        <v>2908000</v>
      </c>
    </row>
    <row r="28" spans="1:11" ht="15" customHeight="1">
      <c r="A28" s="3" t="s">
        <v>41</v>
      </c>
      <c r="B28" s="52">
        <v>1095000</v>
      </c>
      <c r="C28" s="52"/>
      <c r="D28" s="52">
        <v>333000</v>
      </c>
      <c r="E28" s="52"/>
      <c r="F28" s="52"/>
      <c r="G28" s="52">
        <f>'Attach E-SUG'!E28</f>
        <v>-415000</v>
      </c>
      <c r="H28" s="59">
        <f t="shared" si="1"/>
        <v>1013000</v>
      </c>
      <c r="J28" s="52"/>
      <c r="K28" s="52">
        <f t="shared" si="2"/>
        <v>1013000</v>
      </c>
    </row>
    <row r="29" spans="1:11" ht="15" customHeight="1">
      <c r="A29" s="8" t="s">
        <v>42</v>
      </c>
      <c r="B29" s="50">
        <v>1265000</v>
      </c>
      <c r="C29" s="50">
        <v>124000</v>
      </c>
      <c r="D29" s="50">
        <v>228000</v>
      </c>
      <c r="E29" s="50"/>
      <c r="F29" s="50"/>
      <c r="G29" s="50">
        <f>'Attach E-SUG'!E29</f>
        <v>-286000</v>
      </c>
      <c r="H29" s="56">
        <f t="shared" si="1"/>
        <v>1331000</v>
      </c>
      <c r="J29" s="50"/>
      <c r="K29" s="50">
        <f t="shared" si="2"/>
        <v>1331000</v>
      </c>
    </row>
    <row r="30" spans="1:11" ht="20.100000000000001" customHeight="1">
      <c r="A30" s="1" t="s">
        <v>43</v>
      </c>
      <c r="B30" s="55">
        <f t="shared" ref="B30:F30" si="3">SUM(B7:B29)</f>
        <v>49623000</v>
      </c>
      <c r="C30" s="55">
        <f t="shared" si="3"/>
        <v>6032000</v>
      </c>
      <c r="D30" s="55">
        <f t="shared" si="3"/>
        <v>13509000</v>
      </c>
      <c r="E30" s="55">
        <f t="shared" si="3"/>
        <v>50648000</v>
      </c>
      <c r="F30" s="55">
        <f t="shared" si="3"/>
        <v>0</v>
      </c>
      <c r="G30" s="55">
        <f t="shared" ref="G30" si="4">SUM(G7:G29)</f>
        <v>0</v>
      </c>
      <c r="H30" s="61">
        <f>SUM(H7:H29)</f>
        <v>119812000</v>
      </c>
      <c r="J30" s="55">
        <f>SUM(J7:J29)</f>
        <v>22440000</v>
      </c>
      <c r="K30" s="55">
        <f>SUM(K7:K29)</f>
        <v>97372000</v>
      </c>
    </row>
    <row r="31" spans="1:11" ht="20.100000000000001" customHeight="1">
      <c r="A31" s="8" t="s">
        <v>44</v>
      </c>
      <c r="B31" s="50">
        <v>863000</v>
      </c>
      <c r="C31" s="50"/>
      <c r="D31" s="50">
        <v>191000</v>
      </c>
      <c r="E31" s="50"/>
      <c r="F31" s="50">
        <v>148000</v>
      </c>
      <c r="G31" s="50"/>
      <c r="H31" s="114">
        <f>SUM(B31:G31)</f>
        <v>1202000</v>
      </c>
      <c r="J31" s="50"/>
      <c r="K31" s="50">
        <f>H31-J31</f>
        <v>1202000</v>
      </c>
    </row>
    <row r="32" spans="1:11" ht="15" customHeight="1">
      <c r="A32" s="3" t="s">
        <v>45</v>
      </c>
      <c r="B32" s="52">
        <v>38000</v>
      </c>
      <c r="C32" s="52"/>
      <c r="D32" s="52"/>
      <c r="E32" s="52"/>
      <c r="F32" s="52"/>
      <c r="G32" s="52"/>
      <c r="H32" s="59">
        <f>SUM(B32:G32)</f>
        <v>38000</v>
      </c>
      <c r="J32" s="52"/>
      <c r="K32" s="52">
        <f t="shared" ref="K32:K34" si="5">H32-J32</f>
        <v>38000</v>
      </c>
    </row>
    <row r="33" spans="1:11" ht="15" customHeight="1">
      <c r="A33" s="8" t="s">
        <v>47</v>
      </c>
      <c r="B33" s="54"/>
      <c r="C33" s="50"/>
      <c r="D33" s="50"/>
      <c r="E33" s="50"/>
      <c r="F33" s="54">
        <f>227302000-B35-C35-D35-E35+J35+800000+1300000+1000000+300000</f>
        <v>132238000</v>
      </c>
      <c r="G33" s="50"/>
      <c r="H33" s="56">
        <f>SUM(B33:G33)</f>
        <v>132238000</v>
      </c>
      <c r="J33" s="54"/>
      <c r="K33" s="50">
        <f t="shared" si="5"/>
        <v>132238000</v>
      </c>
    </row>
    <row r="34" spans="1:11" ht="15" customHeight="1">
      <c r="A34" s="3" t="s">
        <v>48</v>
      </c>
      <c r="B34" s="52"/>
      <c r="C34" s="52"/>
      <c r="D34" s="52"/>
      <c r="E34" s="52"/>
      <c r="F34" s="52">
        <f>99690000</f>
        <v>99690000</v>
      </c>
      <c r="G34" s="52"/>
      <c r="H34" s="59">
        <f>SUM(B34:G34)</f>
        <v>99690000</v>
      </c>
      <c r="J34" s="52"/>
      <c r="K34" s="52">
        <f t="shared" si="5"/>
        <v>99690000</v>
      </c>
    </row>
    <row r="35" spans="1:11" ht="20.100000000000001" customHeight="1" thickBot="1">
      <c r="A35" s="19" t="s">
        <v>49</v>
      </c>
      <c r="B35" s="51">
        <f>SUM(B30:B34)</f>
        <v>50524000</v>
      </c>
      <c r="C35" s="51">
        <f t="shared" ref="C35:H35" si="6">SUM(C30:C34)</f>
        <v>6032000</v>
      </c>
      <c r="D35" s="51">
        <f t="shared" si="6"/>
        <v>13700000</v>
      </c>
      <c r="E35" s="51">
        <f t="shared" si="6"/>
        <v>50648000</v>
      </c>
      <c r="F35" s="51">
        <f t="shared" si="6"/>
        <v>232076000</v>
      </c>
      <c r="G35" s="51">
        <f t="shared" si="6"/>
        <v>0</v>
      </c>
      <c r="H35" s="57">
        <f t="shared" si="6"/>
        <v>352980000</v>
      </c>
      <c r="J35" s="51">
        <f>SUM(J30:J34)</f>
        <v>22440000</v>
      </c>
      <c r="K35" s="51">
        <f>SUM(K30:K34)</f>
        <v>330540000</v>
      </c>
    </row>
  </sheetData>
  <mergeCells count="2">
    <mergeCell ref="B3:D3"/>
    <mergeCell ref="J3:K3"/>
  </mergeCells>
  <printOptions horizontalCentered="1"/>
  <pageMargins left="0.75" right="0.75" top="0.5" bottom="0.5" header="0.3" footer="0.3"/>
  <pageSetup paperSize="5" scale="87" orientation="landscape" r:id="rId1"/>
  <ignoredErrors>
    <ignoredError sqref="H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K36"/>
  <sheetViews>
    <sheetView zoomScaleNormal="100" workbookViewId="0"/>
  </sheetViews>
  <sheetFormatPr defaultColWidth="8.85546875" defaultRowHeight="15"/>
  <cols>
    <col min="1" max="1" width="36.7109375" customWidth="1"/>
    <col min="2" max="6" width="12.7109375" customWidth="1"/>
    <col min="7" max="10" width="16.7109375" customWidth="1"/>
    <col min="11" max="11" width="14.5703125" bestFit="1" customWidth="1"/>
  </cols>
  <sheetData>
    <row r="1" spans="1:11" ht="18.75" customHeight="1">
      <c r="A1" s="2" t="s">
        <v>66</v>
      </c>
      <c r="B1" s="2"/>
      <c r="C1" s="2"/>
      <c r="D1" s="2"/>
      <c r="E1" s="2"/>
    </row>
    <row r="2" spans="1:11" ht="18.75" customHeight="1">
      <c r="A2" s="2" t="s">
        <v>2</v>
      </c>
      <c r="B2" s="2"/>
      <c r="C2" s="2"/>
      <c r="D2" s="2"/>
      <c r="E2" s="2"/>
    </row>
    <row r="3" spans="1:11" ht="20.100000000000001" customHeight="1">
      <c r="A3" s="2"/>
      <c r="B3" s="150" t="s">
        <v>67</v>
      </c>
      <c r="C3" s="150"/>
      <c r="D3" s="150"/>
      <c r="E3" s="150"/>
      <c r="F3" s="150"/>
      <c r="G3" s="151" t="s">
        <v>68</v>
      </c>
      <c r="H3" s="152"/>
      <c r="I3" s="152"/>
      <c r="J3" s="152"/>
    </row>
    <row r="4" spans="1:11" ht="15" customHeight="1">
      <c r="A4" s="64"/>
      <c r="B4" s="4">
        <v>-1</v>
      </c>
      <c r="C4" s="4">
        <f>B4-1</f>
        <v>-2</v>
      </c>
      <c r="D4" s="4">
        <f t="shared" ref="D4:E4" si="0">C4-1</f>
        <v>-3</v>
      </c>
      <c r="E4" s="4">
        <f t="shared" si="0"/>
        <v>-4</v>
      </c>
      <c r="F4" s="4">
        <f t="shared" ref="F4:J4" si="1">E4-1</f>
        <v>-5</v>
      </c>
      <c r="G4" s="38">
        <f t="shared" si="1"/>
        <v>-6</v>
      </c>
      <c r="H4" s="4">
        <f t="shared" si="1"/>
        <v>-7</v>
      </c>
      <c r="I4" s="4">
        <f t="shared" si="1"/>
        <v>-8</v>
      </c>
      <c r="J4" s="4">
        <f t="shared" si="1"/>
        <v>-9</v>
      </c>
    </row>
    <row r="5" spans="1:11" ht="60" customHeight="1">
      <c r="A5" s="64"/>
      <c r="B5" s="104" t="s">
        <v>69</v>
      </c>
      <c r="C5" s="104" t="s">
        <v>70</v>
      </c>
      <c r="D5" s="126" t="s">
        <v>71</v>
      </c>
      <c r="E5" s="105" t="s">
        <v>72</v>
      </c>
      <c r="F5" s="21" t="s">
        <v>73</v>
      </c>
      <c r="G5" s="46" t="s">
        <v>74</v>
      </c>
      <c r="H5" s="21" t="s">
        <v>75</v>
      </c>
      <c r="I5" s="21" t="s">
        <v>110</v>
      </c>
      <c r="J5" s="102" t="s">
        <v>9</v>
      </c>
    </row>
    <row r="6" spans="1:11" s="66" customFormat="1" ht="24" customHeight="1">
      <c r="A6" s="65"/>
      <c r="B6" s="44"/>
      <c r="C6" s="44"/>
      <c r="D6" s="81" t="s">
        <v>77</v>
      </c>
      <c r="E6" s="82"/>
      <c r="F6" s="44" t="s">
        <v>105</v>
      </c>
      <c r="G6" s="154" t="s">
        <v>78</v>
      </c>
      <c r="H6" s="155"/>
      <c r="I6" s="110"/>
      <c r="J6" s="81" t="s">
        <v>106</v>
      </c>
    </row>
    <row r="7" spans="1:11" ht="20.100000000000001" customHeight="1">
      <c r="A7" s="11" t="s">
        <v>20</v>
      </c>
      <c r="B7" s="50">
        <v>8542</v>
      </c>
      <c r="C7" s="50"/>
      <c r="D7" s="87">
        <f>SUM(B7:C7)</f>
        <v>8542</v>
      </c>
      <c r="E7" s="90">
        <v>212</v>
      </c>
      <c r="F7" s="50">
        <f>SUM(D7:E7)</f>
        <v>8754</v>
      </c>
      <c r="G7" s="74">
        <v>54421000</v>
      </c>
      <c r="H7" s="72">
        <v>7886000</v>
      </c>
      <c r="I7" s="72"/>
      <c r="J7" s="103">
        <f>SUM(G7:I7)</f>
        <v>62307000</v>
      </c>
      <c r="K7" s="5"/>
    </row>
    <row r="8" spans="1:11" ht="15" customHeight="1">
      <c r="A8" s="3" t="s">
        <v>21</v>
      </c>
      <c r="B8" s="52">
        <v>6135</v>
      </c>
      <c r="C8" s="52"/>
      <c r="D8" s="85">
        <f t="shared" ref="D8:D29" si="2">SUM(B8:C8)</f>
        <v>6135</v>
      </c>
      <c r="E8" s="129">
        <v>74</v>
      </c>
      <c r="F8" s="52">
        <f t="shared" ref="F8:F29" si="3">SUM(D8:E8)</f>
        <v>6209</v>
      </c>
      <c r="G8" s="75">
        <v>34359000</v>
      </c>
      <c r="H8" s="73">
        <v>3673000</v>
      </c>
      <c r="I8" s="73"/>
      <c r="J8" s="85">
        <f t="shared" ref="J8:J29" si="4">SUM(G8:I8)</f>
        <v>38032000</v>
      </c>
      <c r="K8" s="5"/>
    </row>
    <row r="9" spans="1:11" ht="15" customHeight="1">
      <c r="A9" s="8" t="s">
        <v>22</v>
      </c>
      <c r="B9" s="50">
        <v>15560</v>
      </c>
      <c r="C9" s="50"/>
      <c r="D9" s="87">
        <f t="shared" si="2"/>
        <v>15560</v>
      </c>
      <c r="E9" s="90">
        <v>338</v>
      </c>
      <c r="F9" s="50">
        <f t="shared" si="3"/>
        <v>15898</v>
      </c>
      <c r="G9" s="60">
        <v>74164000</v>
      </c>
      <c r="H9" s="54">
        <v>14719000</v>
      </c>
      <c r="I9" s="54"/>
      <c r="J9" s="87">
        <f t="shared" si="4"/>
        <v>88883000</v>
      </c>
      <c r="K9" s="5"/>
    </row>
    <row r="10" spans="1:11" ht="15" customHeight="1">
      <c r="A10" s="3" t="s">
        <v>23</v>
      </c>
      <c r="B10" s="52">
        <v>11723</v>
      </c>
      <c r="C10" s="52">
        <v>100</v>
      </c>
      <c r="D10" s="85">
        <f t="shared" si="2"/>
        <v>11823</v>
      </c>
      <c r="E10" s="129">
        <v>228</v>
      </c>
      <c r="F10" s="52">
        <f t="shared" si="3"/>
        <v>12051</v>
      </c>
      <c r="G10" s="75">
        <v>81000000</v>
      </c>
      <c r="H10" s="73">
        <v>16619000</v>
      </c>
      <c r="I10" s="142">
        <v>684000</v>
      </c>
      <c r="J10" s="85">
        <f t="shared" si="4"/>
        <v>98303000</v>
      </c>
      <c r="K10" s="5"/>
    </row>
    <row r="11" spans="1:11" ht="15" customHeight="1">
      <c r="A11" s="8" t="s">
        <v>24</v>
      </c>
      <c r="B11" s="50">
        <v>12522</v>
      </c>
      <c r="C11" s="50"/>
      <c r="D11" s="87">
        <f t="shared" si="2"/>
        <v>12522</v>
      </c>
      <c r="E11" s="90">
        <v>775</v>
      </c>
      <c r="F11" s="50">
        <f t="shared" si="3"/>
        <v>13297</v>
      </c>
      <c r="G11" s="60">
        <v>64894000</v>
      </c>
      <c r="H11" s="54">
        <v>17189000</v>
      </c>
      <c r="I11" s="54"/>
      <c r="J11" s="87">
        <f t="shared" si="4"/>
        <v>82083000</v>
      </c>
      <c r="K11" s="5"/>
    </row>
    <row r="12" spans="1:11" ht="15" customHeight="1">
      <c r="A12" s="3" t="s">
        <v>25</v>
      </c>
      <c r="B12" s="52">
        <v>20675</v>
      </c>
      <c r="C12" s="52"/>
      <c r="D12" s="85">
        <f t="shared" si="2"/>
        <v>20675</v>
      </c>
      <c r="E12" s="129">
        <v>589</v>
      </c>
      <c r="F12" s="52">
        <f t="shared" si="3"/>
        <v>21264</v>
      </c>
      <c r="G12" s="75">
        <v>130425000</v>
      </c>
      <c r="H12" s="73">
        <v>16506000</v>
      </c>
      <c r="I12" s="73"/>
      <c r="J12" s="85">
        <f t="shared" si="4"/>
        <v>146931000</v>
      </c>
      <c r="K12" s="5"/>
    </row>
    <row r="13" spans="1:11" ht="15" customHeight="1">
      <c r="A13" s="8" t="s">
        <v>26</v>
      </c>
      <c r="B13" s="50">
        <v>30617</v>
      </c>
      <c r="C13" s="50">
        <v>536</v>
      </c>
      <c r="D13" s="87">
        <f t="shared" si="2"/>
        <v>31153</v>
      </c>
      <c r="E13" s="90">
        <v>995</v>
      </c>
      <c r="F13" s="50">
        <f t="shared" si="3"/>
        <v>32148</v>
      </c>
      <c r="G13" s="60">
        <v>207334000</v>
      </c>
      <c r="H13" s="54">
        <v>45178000</v>
      </c>
      <c r="I13" s="54">
        <v>3623000</v>
      </c>
      <c r="J13" s="87">
        <f t="shared" si="4"/>
        <v>256135000</v>
      </c>
      <c r="K13" s="5"/>
    </row>
    <row r="14" spans="1:11" ht="15" customHeight="1">
      <c r="A14" s="3" t="s">
        <v>27</v>
      </c>
      <c r="B14" s="52">
        <v>7603</v>
      </c>
      <c r="C14" s="52"/>
      <c r="D14" s="85">
        <f t="shared" si="2"/>
        <v>7603</v>
      </c>
      <c r="E14" s="129">
        <v>305</v>
      </c>
      <c r="F14" s="52">
        <f t="shared" si="3"/>
        <v>7908</v>
      </c>
      <c r="G14" s="75">
        <v>29639000</v>
      </c>
      <c r="H14" s="73">
        <v>7460000</v>
      </c>
      <c r="I14" s="73"/>
      <c r="J14" s="85">
        <f t="shared" si="4"/>
        <v>37099000</v>
      </c>
      <c r="K14" s="5"/>
    </row>
    <row r="15" spans="1:11" ht="15" customHeight="1">
      <c r="A15" s="8" t="s">
        <v>28</v>
      </c>
      <c r="B15" s="50">
        <v>30787</v>
      </c>
      <c r="C15" s="50">
        <v>305</v>
      </c>
      <c r="D15" s="87">
        <f t="shared" si="2"/>
        <v>31092</v>
      </c>
      <c r="E15" s="90">
        <v>1287</v>
      </c>
      <c r="F15" s="50">
        <f t="shared" si="3"/>
        <v>32379</v>
      </c>
      <c r="G15" s="60">
        <v>209976000</v>
      </c>
      <c r="H15" s="54">
        <v>43676000</v>
      </c>
      <c r="I15" s="54">
        <v>2042000</v>
      </c>
      <c r="J15" s="87">
        <f t="shared" si="4"/>
        <v>255694000</v>
      </c>
      <c r="K15" s="5"/>
    </row>
    <row r="16" spans="1:11" ht="15" customHeight="1">
      <c r="A16" s="3" t="s">
        <v>29</v>
      </c>
      <c r="B16" s="52">
        <v>18900</v>
      </c>
      <c r="C16" s="52">
        <v>430</v>
      </c>
      <c r="D16" s="85">
        <f t="shared" si="2"/>
        <v>19330</v>
      </c>
      <c r="E16" s="129">
        <v>494</v>
      </c>
      <c r="F16" s="52">
        <f t="shared" si="3"/>
        <v>19824</v>
      </c>
      <c r="G16" s="75">
        <v>127708000</v>
      </c>
      <c r="H16" s="73">
        <v>24291000</v>
      </c>
      <c r="I16" s="73">
        <v>2869000</v>
      </c>
      <c r="J16" s="85">
        <f t="shared" si="4"/>
        <v>154868000</v>
      </c>
      <c r="K16" s="5"/>
    </row>
    <row r="17" spans="1:11" ht="15" customHeight="1">
      <c r="A17" s="8" t="s">
        <v>30</v>
      </c>
      <c r="B17" s="50">
        <v>1418</v>
      </c>
      <c r="C17" s="50"/>
      <c r="D17" s="87">
        <f t="shared" si="2"/>
        <v>1418</v>
      </c>
      <c r="E17" s="90">
        <v>27</v>
      </c>
      <c r="F17" s="50">
        <f t="shared" si="3"/>
        <v>1445</v>
      </c>
      <c r="G17" s="60">
        <v>5624000</v>
      </c>
      <c r="H17" s="54">
        <v>3547000</v>
      </c>
      <c r="I17" s="54"/>
      <c r="J17" s="87">
        <f t="shared" si="4"/>
        <v>9171000</v>
      </c>
      <c r="K17" s="5"/>
    </row>
    <row r="18" spans="1:11" ht="15" customHeight="1">
      <c r="A18" s="3" t="s">
        <v>31</v>
      </c>
      <c r="B18" s="52">
        <v>6378</v>
      </c>
      <c r="C18" s="52"/>
      <c r="D18" s="85">
        <f t="shared" si="2"/>
        <v>6378</v>
      </c>
      <c r="E18" s="129">
        <v>218</v>
      </c>
      <c r="F18" s="52">
        <f t="shared" si="3"/>
        <v>6596</v>
      </c>
      <c r="G18" s="75">
        <v>38893000</v>
      </c>
      <c r="H18" s="73">
        <v>5005000</v>
      </c>
      <c r="I18" s="73"/>
      <c r="J18" s="85">
        <f t="shared" si="4"/>
        <v>43898000</v>
      </c>
      <c r="K18" s="5"/>
    </row>
    <row r="19" spans="1:11" ht="15" customHeight="1">
      <c r="A19" s="8" t="s">
        <v>32</v>
      </c>
      <c r="B19" s="50">
        <v>28533</v>
      </c>
      <c r="C19" s="50">
        <v>285</v>
      </c>
      <c r="D19" s="87">
        <f t="shared" si="2"/>
        <v>28818</v>
      </c>
      <c r="E19" s="90">
        <v>1276</v>
      </c>
      <c r="F19" s="50">
        <f t="shared" si="3"/>
        <v>30094</v>
      </c>
      <c r="G19" s="60">
        <v>194761000</v>
      </c>
      <c r="H19" s="54">
        <v>31337000</v>
      </c>
      <c r="I19" s="54">
        <v>1935000</v>
      </c>
      <c r="J19" s="87">
        <f t="shared" si="4"/>
        <v>228033000</v>
      </c>
      <c r="K19" s="5"/>
    </row>
    <row r="20" spans="1:11" ht="15" customHeight="1">
      <c r="A20" s="3" t="s">
        <v>33</v>
      </c>
      <c r="B20" s="52">
        <v>19653</v>
      </c>
      <c r="C20" s="52">
        <v>447</v>
      </c>
      <c r="D20" s="85">
        <f t="shared" si="2"/>
        <v>20100</v>
      </c>
      <c r="E20" s="129">
        <v>588</v>
      </c>
      <c r="F20" s="52">
        <f t="shared" si="3"/>
        <v>20688</v>
      </c>
      <c r="G20" s="75">
        <v>125493000</v>
      </c>
      <c r="H20" s="73">
        <v>27445000</v>
      </c>
      <c r="I20" s="73">
        <v>2892000</v>
      </c>
      <c r="J20" s="85">
        <f t="shared" si="4"/>
        <v>155830000</v>
      </c>
      <c r="K20" s="5"/>
    </row>
    <row r="21" spans="1:11" ht="15" customHeight="1">
      <c r="A21" s="8" t="s">
        <v>34</v>
      </c>
      <c r="B21" s="50">
        <v>24371</v>
      </c>
      <c r="C21" s="50">
        <v>426</v>
      </c>
      <c r="D21" s="87">
        <f t="shared" si="2"/>
        <v>24797</v>
      </c>
      <c r="E21" s="90">
        <v>702</v>
      </c>
      <c r="F21" s="50">
        <f t="shared" si="3"/>
        <v>25499</v>
      </c>
      <c r="G21" s="60">
        <v>156897000</v>
      </c>
      <c r="H21" s="54">
        <v>24705000</v>
      </c>
      <c r="I21" s="54">
        <v>2773000</v>
      </c>
      <c r="J21" s="87">
        <f t="shared" si="4"/>
        <v>184375000</v>
      </c>
      <c r="K21" s="5"/>
    </row>
    <row r="22" spans="1:11" ht="15" customHeight="1">
      <c r="A22" s="3" t="s">
        <v>35</v>
      </c>
      <c r="B22" s="52">
        <v>16489</v>
      </c>
      <c r="C22" s="52"/>
      <c r="D22" s="85">
        <f t="shared" si="2"/>
        <v>16489</v>
      </c>
      <c r="E22" s="129">
        <v>364</v>
      </c>
      <c r="F22" s="52">
        <f t="shared" si="3"/>
        <v>16853</v>
      </c>
      <c r="G22" s="75">
        <v>106061000</v>
      </c>
      <c r="H22" s="73">
        <v>17914000</v>
      </c>
      <c r="I22" s="73"/>
      <c r="J22" s="85">
        <f t="shared" si="4"/>
        <v>123975000</v>
      </c>
      <c r="K22" s="5"/>
    </row>
    <row r="23" spans="1:11" ht="15" customHeight="1">
      <c r="A23" s="8" t="s">
        <v>36</v>
      </c>
      <c r="B23" s="50">
        <v>29116</v>
      </c>
      <c r="C23" s="50">
        <v>291</v>
      </c>
      <c r="D23" s="87">
        <f t="shared" si="2"/>
        <v>29407</v>
      </c>
      <c r="E23" s="90">
        <v>4955</v>
      </c>
      <c r="F23" s="50">
        <f t="shared" si="3"/>
        <v>34362</v>
      </c>
      <c r="G23" s="60">
        <v>191369000</v>
      </c>
      <c r="H23" s="54">
        <v>89629000</v>
      </c>
      <c r="I23" s="54">
        <v>1779000</v>
      </c>
      <c r="J23" s="87">
        <f t="shared" si="4"/>
        <v>282777000</v>
      </c>
      <c r="K23" s="5"/>
    </row>
    <row r="24" spans="1:11" ht="15" customHeight="1">
      <c r="A24" s="3" t="s">
        <v>37</v>
      </c>
      <c r="B24" s="52">
        <v>24582</v>
      </c>
      <c r="C24" s="52"/>
      <c r="D24" s="85">
        <f t="shared" si="2"/>
        <v>24582</v>
      </c>
      <c r="E24" s="129">
        <v>1192</v>
      </c>
      <c r="F24" s="52">
        <f t="shared" si="3"/>
        <v>25774</v>
      </c>
      <c r="G24" s="75">
        <v>152319000</v>
      </c>
      <c r="H24" s="73">
        <v>38123000</v>
      </c>
      <c r="I24" s="73"/>
      <c r="J24" s="85">
        <f t="shared" si="4"/>
        <v>190442000</v>
      </c>
      <c r="K24" s="5"/>
    </row>
    <row r="25" spans="1:11" ht="15" customHeight="1">
      <c r="A25" s="8" t="s">
        <v>38</v>
      </c>
      <c r="B25" s="50">
        <v>23891</v>
      </c>
      <c r="C25" s="50">
        <v>239</v>
      </c>
      <c r="D25" s="87">
        <f t="shared" si="2"/>
        <v>24130</v>
      </c>
      <c r="E25" s="90">
        <v>2304</v>
      </c>
      <c r="F25" s="50">
        <f t="shared" si="3"/>
        <v>26434</v>
      </c>
      <c r="G25" s="60">
        <v>172206000</v>
      </c>
      <c r="H25" s="54">
        <v>62861000</v>
      </c>
      <c r="I25" s="54">
        <v>1582000</v>
      </c>
      <c r="J25" s="87">
        <f t="shared" si="4"/>
        <v>236649000</v>
      </c>
      <c r="K25" s="5"/>
    </row>
    <row r="26" spans="1:11" ht="15" customHeight="1">
      <c r="A26" s="3" t="s">
        <v>39</v>
      </c>
      <c r="B26" s="52">
        <v>17975</v>
      </c>
      <c r="C26" s="52">
        <v>200</v>
      </c>
      <c r="D26" s="85">
        <f t="shared" si="2"/>
        <v>18175</v>
      </c>
      <c r="E26" s="129">
        <v>3570</v>
      </c>
      <c r="F26" s="52">
        <f t="shared" si="3"/>
        <v>21745</v>
      </c>
      <c r="G26" s="75">
        <v>118956000</v>
      </c>
      <c r="H26" s="73">
        <v>130280000</v>
      </c>
      <c r="I26" s="73">
        <v>1191000</v>
      </c>
      <c r="J26" s="85">
        <f t="shared" si="4"/>
        <v>250427000</v>
      </c>
      <c r="K26" s="5"/>
    </row>
    <row r="27" spans="1:11" ht="15" customHeight="1">
      <c r="A27" s="8" t="s">
        <v>40</v>
      </c>
      <c r="B27" s="50">
        <v>9979</v>
      </c>
      <c r="C27" s="50">
        <v>175</v>
      </c>
      <c r="D27" s="87">
        <f>SUM(B27:C27)</f>
        <v>10154</v>
      </c>
      <c r="E27" s="90">
        <v>209</v>
      </c>
      <c r="F27" s="50">
        <f t="shared" si="3"/>
        <v>10363</v>
      </c>
      <c r="G27" s="60">
        <v>60646000</v>
      </c>
      <c r="H27" s="54">
        <v>21559000</v>
      </c>
      <c r="I27" s="54">
        <v>1070000</v>
      </c>
      <c r="J27" s="87">
        <f t="shared" si="4"/>
        <v>83275000</v>
      </c>
      <c r="K27" s="5"/>
    </row>
    <row r="28" spans="1:11" ht="15" customHeight="1">
      <c r="A28" s="3" t="s">
        <v>41</v>
      </c>
      <c r="B28" s="52">
        <v>8429</v>
      </c>
      <c r="C28" s="52"/>
      <c r="D28" s="85">
        <f t="shared" si="2"/>
        <v>8429</v>
      </c>
      <c r="E28" s="129">
        <v>107</v>
      </c>
      <c r="F28" s="52">
        <f t="shared" si="3"/>
        <v>8536</v>
      </c>
      <c r="G28" s="75">
        <v>32946000</v>
      </c>
      <c r="H28" s="73">
        <v>4993000</v>
      </c>
      <c r="I28" s="73"/>
      <c r="J28" s="85">
        <f t="shared" si="4"/>
        <v>37939000</v>
      </c>
      <c r="K28" s="5"/>
    </row>
    <row r="29" spans="1:11" ht="15" customHeight="1">
      <c r="A29" s="8" t="s">
        <v>42</v>
      </c>
      <c r="B29" s="54">
        <v>8427</v>
      </c>
      <c r="C29" s="50"/>
      <c r="D29" s="87">
        <f t="shared" si="2"/>
        <v>8427</v>
      </c>
      <c r="E29" s="90">
        <v>70</v>
      </c>
      <c r="F29" s="50">
        <f t="shared" si="3"/>
        <v>8497</v>
      </c>
      <c r="G29" s="60">
        <v>53552000</v>
      </c>
      <c r="H29" s="54">
        <v>8250000</v>
      </c>
      <c r="I29" s="54"/>
      <c r="J29" s="87">
        <f t="shared" si="4"/>
        <v>61802000</v>
      </c>
      <c r="K29" s="5"/>
    </row>
    <row r="30" spans="1:11" ht="20.100000000000001" customHeight="1">
      <c r="A30" s="7" t="s">
        <v>43</v>
      </c>
      <c r="B30" s="67">
        <f t="shared" ref="B30:J30" si="5">SUM(B7:B29)</f>
        <v>382305</v>
      </c>
      <c r="C30" s="67">
        <f t="shared" ref="C30:D30" si="6">SUM(C7:C29)</f>
        <v>3434</v>
      </c>
      <c r="D30" s="127">
        <f t="shared" si="6"/>
        <v>385739</v>
      </c>
      <c r="E30" s="130">
        <f t="shared" si="5"/>
        <v>20879</v>
      </c>
      <c r="F30" s="67">
        <f t="shared" si="5"/>
        <v>406618</v>
      </c>
      <c r="G30" s="76">
        <f t="shared" si="5"/>
        <v>2423643000</v>
      </c>
      <c r="H30" s="55">
        <f t="shared" si="5"/>
        <v>662845000</v>
      </c>
      <c r="I30" s="55">
        <f t="shared" ref="I30" si="7">SUM(I7:I29)</f>
        <v>22440000</v>
      </c>
      <c r="J30" s="91">
        <f t="shared" si="5"/>
        <v>3108928000</v>
      </c>
      <c r="K30" s="5"/>
    </row>
    <row r="31" spans="1:11" ht="20.100000000000001" customHeight="1">
      <c r="A31" s="8" t="s">
        <v>79</v>
      </c>
      <c r="B31" s="50">
        <v>1319</v>
      </c>
      <c r="C31" s="50"/>
      <c r="D31" s="87">
        <f t="shared" ref="D31:D32" si="8">SUM(B31:C31)</f>
        <v>1319</v>
      </c>
      <c r="E31" s="90">
        <v>26</v>
      </c>
      <c r="F31" s="50">
        <f t="shared" ref="F31:F32" si="9">SUM(D31:E31)</f>
        <v>1345</v>
      </c>
      <c r="G31" s="60">
        <v>880000</v>
      </c>
      <c r="H31" s="50">
        <v>9810000</v>
      </c>
      <c r="I31" s="50"/>
      <c r="J31" s="87">
        <f t="shared" ref="J31:J32" si="10">SUM(G31:I31)</f>
        <v>10690000</v>
      </c>
      <c r="K31" s="5"/>
    </row>
    <row r="32" spans="1:11" ht="15" customHeight="1">
      <c r="A32" s="3" t="s">
        <v>46</v>
      </c>
      <c r="B32" s="52">
        <v>56</v>
      </c>
      <c r="C32" s="52"/>
      <c r="D32" s="85">
        <f t="shared" si="8"/>
        <v>56</v>
      </c>
      <c r="E32" s="129">
        <v>2</v>
      </c>
      <c r="F32" s="52">
        <f t="shared" si="9"/>
        <v>58</v>
      </c>
      <c r="G32" s="59">
        <v>639000</v>
      </c>
      <c r="H32" s="52"/>
      <c r="I32" s="52"/>
      <c r="J32" s="85">
        <f t="shared" si="10"/>
        <v>639000</v>
      </c>
      <c r="K32" s="5"/>
    </row>
    <row r="33" spans="1:11" ht="20.100000000000001" customHeight="1" thickBot="1">
      <c r="A33" s="19" t="s">
        <v>49</v>
      </c>
      <c r="B33" s="68">
        <f t="shared" ref="B33:J33" si="11">SUM(B30:B32)</f>
        <v>383680</v>
      </c>
      <c r="C33" s="68">
        <f t="shared" ref="C33:D33" si="12">SUM(C30:C32)</f>
        <v>3434</v>
      </c>
      <c r="D33" s="128">
        <f t="shared" si="12"/>
        <v>387114</v>
      </c>
      <c r="E33" s="101">
        <f t="shared" si="11"/>
        <v>20907</v>
      </c>
      <c r="F33" s="68">
        <f t="shared" si="11"/>
        <v>408021</v>
      </c>
      <c r="G33" s="57">
        <f t="shared" si="11"/>
        <v>2425162000</v>
      </c>
      <c r="H33" s="51">
        <f t="shared" si="11"/>
        <v>672655000</v>
      </c>
      <c r="I33" s="51">
        <f t="shared" ref="I33" si="13">SUM(I30:I32)</f>
        <v>22440000</v>
      </c>
      <c r="J33" s="93">
        <f t="shared" si="11"/>
        <v>3120257000</v>
      </c>
      <c r="K33" s="5"/>
    </row>
    <row r="34" spans="1:11" ht="15" customHeight="1">
      <c r="F34" s="3"/>
      <c r="G34" s="3"/>
      <c r="H34" s="3"/>
      <c r="I34" s="3"/>
      <c r="J34" s="3"/>
      <c r="K34" s="3"/>
    </row>
    <row r="35" spans="1:11">
      <c r="A35" s="69" t="s">
        <v>80</v>
      </c>
      <c r="B35" s="70"/>
      <c r="C35" s="70"/>
      <c r="D35" s="70"/>
      <c r="E35" s="70"/>
      <c r="F35" s="70"/>
      <c r="G35" s="70"/>
      <c r="J35" s="16"/>
    </row>
    <row r="36" spans="1:11">
      <c r="A36" s="153" t="s">
        <v>81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00"/>
    </row>
  </sheetData>
  <mergeCells count="4">
    <mergeCell ref="B3:F3"/>
    <mergeCell ref="G3:J3"/>
    <mergeCell ref="A36:J36"/>
    <mergeCell ref="G6:H6"/>
  </mergeCells>
  <printOptions horizontalCentered="1"/>
  <pageMargins left="0.75" right="0.75" top="0.5" bottom="0.5" header="0.3" footer="0.3"/>
  <pageSetup paperSize="5" scale="89" orientation="landscape" r:id="rId1"/>
  <ignoredErrors>
    <ignoredError sqref="F30 J30 D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34"/>
  <sheetViews>
    <sheetView zoomScaleNormal="100" workbookViewId="0"/>
  </sheetViews>
  <sheetFormatPr defaultColWidth="8.85546875" defaultRowHeight="15"/>
  <cols>
    <col min="1" max="1" width="24.7109375" customWidth="1"/>
    <col min="2" max="6" width="16.42578125" customWidth="1"/>
    <col min="7" max="9" width="12.42578125" customWidth="1"/>
    <col min="10" max="10" width="10.7109375" customWidth="1"/>
    <col min="11" max="11" width="11" bestFit="1" customWidth="1"/>
  </cols>
  <sheetData>
    <row r="1" spans="1:14" ht="18.75" customHeight="1">
      <c r="A1" s="2" t="s">
        <v>82</v>
      </c>
      <c r="B1" s="2"/>
      <c r="C1" s="2"/>
      <c r="D1" s="2"/>
      <c r="E1" s="2"/>
      <c r="F1" s="2"/>
    </row>
    <row r="2" spans="1:14" ht="18.75" customHeight="1">
      <c r="A2" s="2" t="s">
        <v>2</v>
      </c>
      <c r="B2" s="2"/>
      <c r="C2" s="2"/>
      <c r="D2" s="2"/>
      <c r="E2" s="2"/>
      <c r="F2" s="2"/>
    </row>
    <row r="3" spans="1:14" ht="20.100000000000001" customHeight="1">
      <c r="A3" s="2"/>
      <c r="B3" s="27"/>
      <c r="C3" s="27"/>
      <c r="D3" s="27"/>
      <c r="E3" s="27"/>
      <c r="F3" s="27"/>
      <c r="G3" s="157" t="s">
        <v>83</v>
      </c>
      <c r="H3" s="158"/>
      <c r="I3" s="158"/>
    </row>
    <row r="4" spans="1:14" s="17" customFormat="1">
      <c r="A4" s="18"/>
      <c r="B4" s="4">
        <f>-1</f>
        <v>-1</v>
      </c>
      <c r="C4" s="4">
        <v>-2</v>
      </c>
      <c r="D4" s="4">
        <v>-3</v>
      </c>
      <c r="E4" s="4">
        <v>-4</v>
      </c>
      <c r="F4" s="4">
        <v>-5</v>
      </c>
      <c r="G4" s="38">
        <v>-6</v>
      </c>
      <c r="H4" s="4">
        <v>-7</v>
      </c>
      <c r="I4" s="33">
        <v>-8</v>
      </c>
    </row>
    <row r="5" spans="1:14" s="17" customFormat="1" ht="60" customHeight="1">
      <c r="A5" s="22"/>
      <c r="B5" s="20" t="s">
        <v>84</v>
      </c>
      <c r="C5" s="21" t="s">
        <v>85</v>
      </c>
      <c r="D5" s="131" t="s">
        <v>86</v>
      </c>
      <c r="E5" s="21" t="s">
        <v>87</v>
      </c>
      <c r="F5" s="21" t="s">
        <v>88</v>
      </c>
      <c r="G5" s="46" t="s">
        <v>89</v>
      </c>
      <c r="H5" s="131" t="s">
        <v>90</v>
      </c>
      <c r="I5" s="20" t="s">
        <v>91</v>
      </c>
    </row>
    <row r="6" spans="1:14" s="17" customFormat="1" ht="24">
      <c r="A6" s="26"/>
      <c r="B6" s="44" t="s">
        <v>92</v>
      </c>
      <c r="C6" s="44" t="s">
        <v>93</v>
      </c>
      <c r="D6" s="44" t="s">
        <v>94</v>
      </c>
      <c r="E6" s="44" t="s">
        <v>95</v>
      </c>
      <c r="F6" s="44" t="s">
        <v>96</v>
      </c>
      <c r="G6" s="71"/>
      <c r="H6" s="45"/>
      <c r="I6" s="44" t="s">
        <v>97</v>
      </c>
    </row>
    <row r="7" spans="1:14" s="17" customFormat="1" ht="20.100000000000001" customHeight="1">
      <c r="A7" s="11" t="s">
        <v>20</v>
      </c>
      <c r="B7" s="11">
        <v>18745000</v>
      </c>
      <c r="C7" s="11">
        <f>ROUND(B7*0.95,-3)</f>
        <v>17808000</v>
      </c>
      <c r="D7" s="113"/>
      <c r="E7" s="11">
        <f t="shared" ref="E7:E29" si="0">C7+D7-B7</f>
        <v>-937000</v>
      </c>
      <c r="F7" s="11">
        <f t="shared" ref="F7:F29" si="1">C7+D7</f>
        <v>17808000</v>
      </c>
      <c r="G7" s="47">
        <v>2.6748186228285824E-2</v>
      </c>
      <c r="H7" s="132">
        <v>2.5000000000000001E-2</v>
      </c>
      <c r="I7" s="34">
        <f t="shared" ref="I7:I29" si="2">F7/B7</f>
        <v>0.95001333688983725</v>
      </c>
      <c r="K7" s="37"/>
      <c r="L7" s="37"/>
      <c r="M7" s="37"/>
      <c r="N7" s="37"/>
    </row>
    <row r="8" spans="1:14" s="17" customFormat="1" ht="15" customHeight="1">
      <c r="A8" s="3" t="s">
        <v>21</v>
      </c>
      <c r="B8" s="3">
        <v>8923000</v>
      </c>
      <c r="C8" s="3">
        <f t="shared" ref="C8:C29" si="3">ROUND(B8*0.95,-3)</f>
        <v>8477000</v>
      </c>
      <c r="D8" s="112"/>
      <c r="E8" s="3">
        <f t="shared" si="0"/>
        <v>-446000</v>
      </c>
      <c r="F8" s="3">
        <f t="shared" si="1"/>
        <v>8477000</v>
      </c>
      <c r="G8" s="48">
        <v>1.2344628090499073E-2</v>
      </c>
      <c r="H8" s="133">
        <v>1.14E-2</v>
      </c>
      <c r="I8" s="35">
        <f t="shared" si="2"/>
        <v>0.95001681048974562</v>
      </c>
      <c r="K8" s="37"/>
      <c r="L8" s="37"/>
      <c r="M8" s="37"/>
      <c r="N8" s="37"/>
    </row>
    <row r="9" spans="1:14" s="17" customFormat="1" ht="15" customHeight="1">
      <c r="A9" s="8" t="s">
        <v>22</v>
      </c>
      <c r="B9" s="8">
        <v>21215000</v>
      </c>
      <c r="C9" s="8">
        <f t="shared" si="3"/>
        <v>20154000</v>
      </c>
      <c r="D9" s="111"/>
      <c r="E9" s="8">
        <f t="shared" si="0"/>
        <v>-1061000</v>
      </c>
      <c r="F9" s="8">
        <f t="shared" si="1"/>
        <v>20154000</v>
      </c>
      <c r="G9" s="47">
        <v>3.0368647430547981E-2</v>
      </c>
      <c r="H9" s="132">
        <v>2.6800000000000001E-2</v>
      </c>
      <c r="I9" s="34">
        <f t="shared" si="2"/>
        <v>0.94998821588498705</v>
      </c>
      <c r="K9" s="37"/>
      <c r="L9" s="37"/>
      <c r="M9" s="37"/>
      <c r="N9" s="37"/>
    </row>
    <row r="10" spans="1:14" s="17" customFormat="1" ht="15" customHeight="1">
      <c r="A10" s="3" t="s">
        <v>23</v>
      </c>
      <c r="B10" s="3">
        <v>34359000</v>
      </c>
      <c r="C10" s="3">
        <f t="shared" si="3"/>
        <v>32641000</v>
      </c>
      <c r="D10" s="140">
        <v>597000</v>
      </c>
      <c r="E10" s="3">
        <f t="shared" si="0"/>
        <v>-1121000</v>
      </c>
      <c r="F10" s="3">
        <f t="shared" si="1"/>
        <v>33238000</v>
      </c>
      <c r="G10" s="48">
        <v>4.9614473055040582E-2</v>
      </c>
      <c r="H10" s="133">
        <v>4.7600000000000003E-2</v>
      </c>
      <c r="I10" s="35">
        <f t="shared" si="2"/>
        <v>0.9673739049448471</v>
      </c>
      <c r="K10" s="37"/>
      <c r="L10" s="37"/>
      <c r="M10" s="37"/>
      <c r="N10" s="37"/>
    </row>
    <row r="11" spans="1:14" s="17" customFormat="1" ht="15" customHeight="1">
      <c r="A11" s="8" t="s">
        <v>24</v>
      </c>
      <c r="B11" s="8">
        <v>21156000</v>
      </c>
      <c r="C11" s="8">
        <f t="shared" si="3"/>
        <v>20098000</v>
      </c>
      <c r="D11" s="111"/>
      <c r="E11" s="8">
        <f t="shared" si="0"/>
        <v>-1058000</v>
      </c>
      <c r="F11" s="8">
        <f t="shared" si="1"/>
        <v>20098000</v>
      </c>
      <c r="G11" s="47">
        <v>2.8516881992081231E-2</v>
      </c>
      <c r="H11" s="132">
        <v>2.5700000000000001E-2</v>
      </c>
      <c r="I11" s="34">
        <f t="shared" si="2"/>
        <v>0.94999054641709213</v>
      </c>
      <c r="K11" s="37"/>
      <c r="L11" s="37"/>
      <c r="M11" s="37"/>
      <c r="N11" s="37"/>
    </row>
    <row r="12" spans="1:14" s="17" customFormat="1" ht="15" customHeight="1">
      <c r="A12" s="3" t="s">
        <v>25</v>
      </c>
      <c r="B12" s="3">
        <v>42182000</v>
      </c>
      <c r="C12" s="3">
        <f t="shared" si="3"/>
        <v>40073000</v>
      </c>
      <c r="D12" s="112">
        <v>3446000</v>
      </c>
      <c r="E12" s="3">
        <f t="shared" si="0"/>
        <v>1337000</v>
      </c>
      <c r="F12" s="3">
        <f t="shared" si="1"/>
        <v>43519000</v>
      </c>
      <c r="G12" s="48">
        <v>6.1265278094812366E-2</v>
      </c>
      <c r="H12" s="133">
        <v>6.3100000000000003E-2</v>
      </c>
      <c r="I12" s="35">
        <f t="shared" si="2"/>
        <v>1.0316959840690343</v>
      </c>
      <c r="K12" s="37"/>
      <c r="L12" s="37"/>
      <c r="M12" s="37"/>
      <c r="N12" s="37"/>
    </row>
    <row r="13" spans="1:14" s="17" customFormat="1" ht="15" customHeight="1">
      <c r="A13" s="8" t="s">
        <v>26</v>
      </c>
      <c r="B13" s="8">
        <v>58813000</v>
      </c>
      <c r="C13" s="8">
        <f t="shared" si="3"/>
        <v>55872000</v>
      </c>
      <c r="D13" s="111">
        <v>3843000</v>
      </c>
      <c r="E13" s="8">
        <f t="shared" si="0"/>
        <v>902000</v>
      </c>
      <c r="F13" s="8">
        <f t="shared" si="1"/>
        <v>59715000</v>
      </c>
      <c r="G13" s="47">
        <v>8.5669437258578382E-2</v>
      </c>
      <c r="H13" s="132">
        <v>8.6300000000000002E-2</v>
      </c>
      <c r="I13" s="34">
        <f t="shared" si="2"/>
        <v>1.0153367452774047</v>
      </c>
      <c r="K13" s="37"/>
      <c r="L13" s="37"/>
      <c r="M13" s="37"/>
      <c r="N13" s="37"/>
    </row>
    <row r="14" spans="1:14" s="17" customFormat="1" ht="15" customHeight="1">
      <c r="A14" s="3" t="s">
        <v>27</v>
      </c>
      <c r="B14" s="3">
        <v>11164000</v>
      </c>
      <c r="C14" s="3">
        <f t="shared" si="3"/>
        <v>10606000</v>
      </c>
      <c r="D14" s="112"/>
      <c r="E14" s="3">
        <f t="shared" si="0"/>
        <v>-558000</v>
      </c>
      <c r="F14" s="3">
        <f t="shared" si="1"/>
        <v>10606000</v>
      </c>
      <c r="G14" s="48">
        <v>1.3128420263052843E-2</v>
      </c>
      <c r="H14" s="133">
        <v>1.32E-2</v>
      </c>
      <c r="I14" s="35">
        <f t="shared" si="2"/>
        <v>0.95001791472590469</v>
      </c>
      <c r="K14" s="37"/>
      <c r="L14" s="37"/>
      <c r="M14" s="37"/>
      <c r="N14" s="37"/>
    </row>
    <row r="15" spans="1:14" s="17" customFormat="1" ht="15" customHeight="1">
      <c r="A15" s="8" t="s">
        <v>28</v>
      </c>
      <c r="B15" s="8">
        <v>59550000</v>
      </c>
      <c r="C15" s="8">
        <f t="shared" si="3"/>
        <v>56573000</v>
      </c>
      <c r="D15" s="111">
        <v>2950000</v>
      </c>
      <c r="E15" s="8">
        <f t="shared" si="0"/>
        <v>-27000</v>
      </c>
      <c r="F15" s="8">
        <f t="shared" si="1"/>
        <v>59523000</v>
      </c>
      <c r="G15" s="47">
        <v>8.6490738052957261E-2</v>
      </c>
      <c r="H15" s="132">
        <v>8.5800000000000001E-2</v>
      </c>
      <c r="I15" s="34">
        <f t="shared" si="2"/>
        <v>0.99954659949622171</v>
      </c>
      <c r="K15" s="37"/>
      <c r="L15" s="37"/>
      <c r="M15" s="37"/>
      <c r="N15" s="37"/>
    </row>
    <row r="16" spans="1:14" s="17" customFormat="1" ht="15" customHeight="1">
      <c r="A16" s="3" t="s">
        <v>29</v>
      </c>
      <c r="B16" s="3">
        <v>50920000</v>
      </c>
      <c r="C16" s="3">
        <f t="shared" si="3"/>
        <v>48374000</v>
      </c>
      <c r="D16" s="112">
        <v>780000</v>
      </c>
      <c r="E16" s="3">
        <f t="shared" si="0"/>
        <v>-1766000</v>
      </c>
      <c r="F16" s="3">
        <f t="shared" si="1"/>
        <v>49154000</v>
      </c>
      <c r="G16" s="48">
        <v>7.1433736855752258E-2</v>
      </c>
      <c r="H16" s="133">
        <v>7.0300000000000001E-2</v>
      </c>
      <c r="I16" s="35">
        <f t="shared" si="2"/>
        <v>0.96531814611154754</v>
      </c>
      <c r="K16" s="37"/>
      <c r="L16" s="37"/>
      <c r="M16" s="37"/>
      <c r="N16" s="37"/>
    </row>
    <row r="17" spans="1:14" s="17" customFormat="1" ht="15" customHeight="1">
      <c r="A17" s="8" t="s">
        <v>30</v>
      </c>
      <c r="B17" s="8">
        <v>1584000</v>
      </c>
      <c r="C17" s="8">
        <f t="shared" si="3"/>
        <v>1505000</v>
      </c>
      <c r="D17" s="134">
        <v>-280000</v>
      </c>
      <c r="E17" s="134">
        <f t="shared" si="0"/>
        <v>-359000</v>
      </c>
      <c r="F17" s="134">
        <f t="shared" si="1"/>
        <v>1225000</v>
      </c>
      <c r="G17" s="135">
        <v>1.6279066768292592E-3</v>
      </c>
      <c r="H17" s="132">
        <v>1.4E-3</v>
      </c>
      <c r="I17" s="136">
        <f t="shared" si="2"/>
        <v>0.77335858585858586</v>
      </c>
      <c r="K17" s="37"/>
      <c r="L17" s="37"/>
      <c r="M17" s="37"/>
      <c r="N17" s="37"/>
    </row>
    <row r="18" spans="1:14" s="17" customFormat="1" ht="15" customHeight="1">
      <c r="A18" s="3" t="s">
        <v>31</v>
      </c>
      <c r="B18" s="3">
        <v>10559000</v>
      </c>
      <c r="C18" s="3">
        <f t="shared" si="3"/>
        <v>10031000</v>
      </c>
      <c r="D18" s="112">
        <v>151000</v>
      </c>
      <c r="E18" s="3">
        <f t="shared" si="0"/>
        <v>-377000</v>
      </c>
      <c r="F18" s="3">
        <f t="shared" si="1"/>
        <v>10182000</v>
      </c>
      <c r="G18" s="48">
        <v>1.5288451416563136E-2</v>
      </c>
      <c r="H18" s="133">
        <v>1.46E-2</v>
      </c>
      <c r="I18" s="35">
        <f t="shared" si="2"/>
        <v>0.96429586135050671</v>
      </c>
      <c r="K18" s="37"/>
      <c r="L18" s="37"/>
      <c r="M18" s="37"/>
      <c r="N18" s="37"/>
    </row>
    <row r="19" spans="1:14" s="17" customFormat="1" ht="15" customHeight="1">
      <c r="A19" s="8" t="s">
        <v>32</v>
      </c>
      <c r="B19" s="8">
        <v>62286000</v>
      </c>
      <c r="C19" s="8">
        <f t="shared" si="3"/>
        <v>59172000</v>
      </c>
      <c r="D19" s="111">
        <v>2315000</v>
      </c>
      <c r="E19" s="8">
        <f t="shared" si="0"/>
        <v>-799000</v>
      </c>
      <c r="F19" s="8">
        <f t="shared" si="1"/>
        <v>61487000</v>
      </c>
      <c r="G19" s="47">
        <v>8.9459755883490796E-2</v>
      </c>
      <c r="H19" s="132">
        <v>8.8400000000000006E-2</v>
      </c>
      <c r="I19" s="34">
        <f t="shared" si="2"/>
        <v>0.98717207719230649</v>
      </c>
      <c r="K19" s="37"/>
      <c r="L19" s="37"/>
      <c r="M19" s="37"/>
      <c r="N19" s="37"/>
    </row>
    <row r="20" spans="1:14" s="17" customFormat="1" ht="15" customHeight="1">
      <c r="A20" s="3" t="s">
        <v>33</v>
      </c>
      <c r="B20" s="3">
        <v>39309000</v>
      </c>
      <c r="C20" s="3">
        <f t="shared" si="3"/>
        <v>37344000</v>
      </c>
      <c r="D20" s="112">
        <v>1503000</v>
      </c>
      <c r="E20" s="3">
        <f t="shared" si="0"/>
        <v>-462000</v>
      </c>
      <c r="F20" s="3">
        <f t="shared" si="1"/>
        <v>38847000</v>
      </c>
      <c r="G20" s="48">
        <v>5.6928303460847179E-2</v>
      </c>
      <c r="H20" s="133">
        <v>5.5800000000000002E-2</v>
      </c>
      <c r="I20" s="35">
        <f t="shared" si="2"/>
        <v>0.98824696634358544</v>
      </c>
      <c r="K20" s="37"/>
      <c r="L20" s="37"/>
      <c r="M20" s="37"/>
      <c r="N20" s="37"/>
    </row>
    <row r="21" spans="1:14" s="17" customFormat="1" ht="15" customHeight="1">
      <c r="A21" s="8" t="s">
        <v>34</v>
      </c>
      <c r="B21" s="8">
        <v>45917000</v>
      </c>
      <c r="C21" s="8">
        <f t="shared" si="3"/>
        <v>43621000</v>
      </c>
      <c r="D21" s="111">
        <v>2661000</v>
      </c>
      <c r="E21" s="8">
        <f t="shared" si="0"/>
        <v>365000</v>
      </c>
      <c r="F21" s="8">
        <f t="shared" si="1"/>
        <v>46282000</v>
      </c>
      <c r="G21" s="47">
        <v>6.5824123585712643E-2</v>
      </c>
      <c r="H21" s="132">
        <v>6.6799999999999998E-2</v>
      </c>
      <c r="I21" s="34">
        <f t="shared" si="2"/>
        <v>1.0079491255961843</v>
      </c>
      <c r="K21" s="37"/>
      <c r="L21" s="37"/>
      <c r="M21" s="37"/>
      <c r="N21" s="37"/>
    </row>
    <row r="22" spans="1:14" s="17" customFormat="1" ht="15" customHeight="1">
      <c r="A22" s="3" t="s">
        <v>35</v>
      </c>
      <c r="B22" s="3">
        <v>33727000</v>
      </c>
      <c r="C22" s="3">
        <f t="shared" si="3"/>
        <v>32041000</v>
      </c>
      <c r="D22" s="112">
        <v>2486000</v>
      </c>
      <c r="E22" s="3">
        <f t="shared" si="0"/>
        <v>800000</v>
      </c>
      <c r="F22" s="3">
        <f t="shared" si="1"/>
        <v>34527000</v>
      </c>
      <c r="G22" s="48">
        <v>4.8446896633812388E-2</v>
      </c>
      <c r="H22" s="133">
        <v>0.05</v>
      </c>
      <c r="I22" s="35">
        <f t="shared" si="2"/>
        <v>1.0237198683547306</v>
      </c>
      <c r="K22" s="37"/>
      <c r="L22" s="37"/>
      <c r="M22" s="37"/>
      <c r="N22" s="37"/>
    </row>
    <row r="23" spans="1:14" s="17" customFormat="1" ht="15" customHeight="1">
      <c r="A23" s="8" t="s">
        <v>36</v>
      </c>
      <c r="B23" s="8">
        <v>46438000</v>
      </c>
      <c r="C23" s="8">
        <f t="shared" si="3"/>
        <v>44116000</v>
      </c>
      <c r="D23" s="111">
        <v>9012000</v>
      </c>
      <c r="E23" s="8">
        <f t="shared" si="0"/>
        <v>6690000</v>
      </c>
      <c r="F23" s="8">
        <f t="shared" si="1"/>
        <v>53128000</v>
      </c>
      <c r="G23" s="47">
        <v>6.7910614712203027E-2</v>
      </c>
      <c r="H23" s="132">
        <v>7.8399999999999997E-2</v>
      </c>
      <c r="I23" s="34">
        <f t="shared" si="2"/>
        <v>1.1440630518110169</v>
      </c>
      <c r="K23" s="37"/>
      <c r="L23" s="37"/>
      <c r="M23" s="37"/>
      <c r="N23" s="37"/>
    </row>
    <row r="24" spans="1:14" s="17" customFormat="1" ht="15" customHeight="1">
      <c r="A24" s="3" t="s">
        <v>37</v>
      </c>
      <c r="B24" s="3">
        <v>45173000</v>
      </c>
      <c r="C24" s="3">
        <f t="shared" si="3"/>
        <v>42914000</v>
      </c>
      <c r="D24" s="112">
        <v>1591000</v>
      </c>
      <c r="E24" s="3">
        <f t="shared" si="0"/>
        <v>-668000</v>
      </c>
      <c r="F24" s="3">
        <f t="shared" si="1"/>
        <v>44505000</v>
      </c>
      <c r="G24" s="48">
        <v>6.5499994647910467E-2</v>
      </c>
      <c r="H24" s="133">
        <v>6.3899999999999998E-2</v>
      </c>
      <c r="I24" s="35">
        <f t="shared" si="2"/>
        <v>0.98521240564053747</v>
      </c>
      <c r="K24" s="37"/>
      <c r="L24" s="37"/>
      <c r="M24" s="37"/>
      <c r="N24" s="37"/>
    </row>
    <row r="25" spans="1:14" s="17" customFormat="1" ht="15" customHeight="1">
      <c r="A25" s="8" t="s">
        <v>38</v>
      </c>
      <c r="B25" s="8">
        <v>36010000</v>
      </c>
      <c r="C25" s="8">
        <f t="shared" si="3"/>
        <v>34210000</v>
      </c>
      <c r="D25" s="111">
        <v>1102000</v>
      </c>
      <c r="E25" s="8">
        <f t="shared" si="0"/>
        <v>-698000</v>
      </c>
      <c r="F25" s="8">
        <f t="shared" si="1"/>
        <v>35312000</v>
      </c>
      <c r="G25" s="47">
        <v>5.2040045282499593E-2</v>
      </c>
      <c r="H25" s="132">
        <v>5.0700000000000002E-2</v>
      </c>
      <c r="I25" s="34">
        <f t="shared" si="2"/>
        <v>0.98061649541793949</v>
      </c>
      <c r="K25" s="37"/>
      <c r="L25" s="37"/>
      <c r="M25" s="37"/>
      <c r="N25" s="37"/>
    </row>
    <row r="26" spans="1:14" s="17" customFormat="1" ht="15" customHeight="1">
      <c r="A26" s="3" t="s">
        <v>39</v>
      </c>
      <c r="B26" s="3">
        <v>10942000</v>
      </c>
      <c r="C26" s="3">
        <f t="shared" si="3"/>
        <v>10395000</v>
      </c>
      <c r="D26" s="112">
        <v>1960000</v>
      </c>
      <c r="E26" s="3">
        <f t="shared" si="0"/>
        <v>1413000</v>
      </c>
      <c r="F26" s="3">
        <f t="shared" si="1"/>
        <v>12355000</v>
      </c>
      <c r="G26" s="48">
        <v>1.3545295634529438E-2</v>
      </c>
      <c r="H26" s="133">
        <v>1.8200000000000001E-2</v>
      </c>
      <c r="I26" s="35">
        <f t="shared" si="2"/>
        <v>1.1291354414183878</v>
      </c>
      <c r="K26" s="37"/>
      <c r="L26" s="37"/>
      <c r="M26" s="37"/>
      <c r="N26" s="37"/>
    </row>
    <row r="27" spans="1:14" s="17" customFormat="1" ht="15" customHeight="1">
      <c r="A27" s="8" t="s">
        <v>40</v>
      </c>
      <c r="B27" s="8">
        <v>17350000</v>
      </c>
      <c r="C27" s="8">
        <f t="shared" si="3"/>
        <v>16483000</v>
      </c>
      <c r="D27" s="111">
        <v>398000</v>
      </c>
      <c r="E27" s="8">
        <f t="shared" si="0"/>
        <v>-469000</v>
      </c>
      <c r="F27" s="8">
        <f t="shared" si="1"/>
        <v>16881000</v>
      </c>
      <c r="G27" s="47">
        <v>2.4851751460019316E-2</v>
      </c>
      <c r="H27" s="132">
        <v>2.4199999999999999E-2</v>
      </c>
      <c r="I27" s="34">
        <f t="shared" si="2"/>
        <v>0.97296829971181553</v>
      </c>
      <c r="K27" s="37"/>
      <c r="L27" s="37"/>
      <c r="M27" s="37"/>
      <c r="N27" s="37"/>
    </row>
    <row r="28" spans="1:14" s="17" customFormat="1" ht="15" customHeight="1">
      <c r="A28" s="3" t="s">
        <v>41</v>
      </c>
      <c r="B28" s="3">
        <v>8308000</v>
      </c>
      <c r="C28" s="3">
        <f t="shared" si="3"/>
        <v>7893000</v>
      </c>
      <c r="D28" s="137"/>
      <c r="E28" s="137">
        <f t="shared" si="0"/>
        <v>-415000</v>
      </c>
      <c r="F28" s="137">
        <f t="shared" si="1"/>
        <v>7893000</v>
      </c>
      <c r="G28" s="138">
        <v>1.0060088952438885E-2</v>
      </c>
      <c r="H28" s="133">
        <v>9.4999999999999998E-3</v>
      </c>
      <c r="I28" s="139">
        <f t="shared" si="2"/>
        <v>0.9500481463649495</v>
      </c>
      <c r="K28" s="37"/>
      <c r="L28" s="37"/>
      <c r="M28" s="37"/>
      <c r="N28" s="37"/>
    </row>
    <row r="29" spans="1:14" s="17" customFormat="1" ht="15" customHeight="1">
      <c r="A29" s="8" t="s">
        <v>42</v>
      </c>
      <c r="B29" s="8">
        <v>16320000</v>
      </c>
      <c r="C29" s="8">
        <f t="shared" si="3"/>
        <v>15504000</v>
      </c>
      <c r="D29" s="111">
        <v>530000</v>
      </c>
      <c r="E29" s="8">
        <f t="shared" si="0"/>
        <v>-286000</v>
      </c>
      <c r="F29" s="8">
        <f t="shared" si="1"/>
        <v>16034000</v>
      </c>
      <c r="G29" s="47">
        <v>2.2936344331535772E-2</v>
      </c>
      <c r="H29" s="132">
        <v>2.3E-2</v>
      </c>
      <c r="I29" s="34">
        <f t="shared" si="2"/>
        <v>0.98247549019607838</v>
      </c>
      <c r="K29" s="37"/>
      <c r="L29" s="37"/>
      <c r="M29" s="37"/>
      <c r="N29" s="37"/>
    </row>
    <row r="30" spans="1:14" s="17" customFormat="1" ht="20.100000000000001" customHeight="1" thickBot="1">
      <c r="A30" s="19" t="s">
        <v>43</v>
      </c>
      <c r="B30" s="19">
        <f t="shared" ref="B30:G30" si="4">SUM(B7:B29)</f>
        <v>700950000</v>
      </c>
      <c r="C30" s="19">
        <f t="shared" si="4"/>
        <v>665905000</v>
      </c>
      <c r="D30" s="19">
        <f t="shared" si="4"/>
        <v>35045000</v>
      </c>
      <c r="E30" s="19">
        <f t="shared" si="4"/>
        <v>0</v>
      </c>
      <c r="F30" s="19">
        <f t="shared" si="4"/>
        <v>700950000</v>
      </c>
      <c r="G30" s="49">
        <f t="shared" si="4"/>
        <v>0.99999999999999989</v>
      </c>
      <c r="H30" s="32">
        <v>1.0000000000000002</v>
      </c>
      <c r="I30" s="36">
        <v>1</v>
      </c>
    </row>
    <row r="31" spans="1:14" s="17" customFormat="1" ht="18.600000000000001" customHeight="1">
      <c r="A31" s="156"/>
      <c r="B31" s="156"/>
      <c r="C31" s="156"/>
      <c r="D31" s="156"/>
      <c r="E31" s="156"/>
      <c r="F31" s="156"/>
    </row>
    <row r="32" spans="1:14">
      <c r="A32" s="69"/>
      <c r="B32" s="30"/>
      <c r="C32" s="5"/>
      <c r="D32" s="5"/>
      <c r="E32" s="5"/>
      <c r="F32" s="5"/>
    </row>
    <row r="33" spans="2:6">
      <c r="B33" s="29"/>
      <c r="C33" s="29"/>
      <c r="D33" s="29"/>
      <c r="E33" s="29"/>
      <c r="F33" s="29"/>
    </row>
    <row r="34" spans="2:6">
      <c r="C34" s="5"/>
    </row>
  </sheetData>
  <mergeCells count="2">
    <mergeCell ref="A31:F31"/>
    <mergeCell ref="G3:I3"/>
  </mergeCells>
  <printOptions horizontalCentered="1"/>
  <pageMargins left="0.6" right="0.6" top="0.5" bottom="0.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2F83-1B48-44E4-AD3B-72EE467D1F14}">
  <sheetPr>
    <tabColor rgb="FFFFC000"/>
    <pageSetUpPr fitToPage="1"/>
  </sheetPr>
  <dimension ref="A1:I34"/>
  <sheetViews>
    <sheetView zoomScaleNormal="100" workbookViewId="0"/>
  </sheetViews>
  <sheetFormatPr defaultColWidth="8.85546875" defaultRowHeight="15"/>
  <cols>
    <col min="1" max="1" width="24.7109375" customWidth="1"/>
    <col min="2" max="4" width="16.42578125" customWidth="1"/>
    <col min="5" max="5" width="10.7109375" customWidth="1"/>
    <col min="6" max="6" width="11" bestFit="1" customWidth="1"/>
    <col min="8" max="8" width="11.42578125" bestFit="1" customWidth="1"/>
  </cols>
  <sheetData>
    <row r="1" spans="1:9" ht="18.75" customHeight="1">
      <c r="A1" s="78" t="s">
        <v>98</v>
      </c>
      <c r="B1" s="2"/>
      <c r="C1" s="2"/>
      <c r="D1" s="2"/>
    </row>
    <row r="2" spans="1:9" ht="18.75" customHeight="1">
      <c r="A2" s="2" t="s">
        <v>2</v>
      </c>
      <c r="B2" s="2"/>
      <c r="C2" s="2"/>
      <c r="D2" s="2"/>
    </row>
    <row r="3" spans="1:9" ht="20.100000000000001" customHeight="1">
      <c r="A3" s="2"/>
      <c r="B3" s="27"/>
      <c r="C3" s="27"/>
      <c r="D3" s="27"/>
    </row>
    <row r="4" spans="1:9" s="17" customFormat="1">
      <c r="A4" s="18"/>
      <c r="B4" s="4">
        <f>-1</f>
        <v>-1</v>
      </c>
      <c r="C4" s="4">
        <f t="shared" ref="C4" si="0">B4-1</f>
        <v>-2</v>
      </c>
      <c r="D4" s="4">
        <f>C4-1</f>
        <v>-3</v>
      </c>
    </row>
    <row r="5" spans="1:9" s="17" customFormat="1" ht="60" customHeight="1">
      <c r="A5" s="22"/>
      <c r="B5" s="20" t="s">
        <v>99</v>
      </c>
      <c r="C5" s="21" t="s">
        <v>102</v>
      </c>
      <c r="D5" s="21" t="s">
        <v>100</v>
      </c>
    </row>
    <row r="6" spans="1:9" s="17" customFormat="1" ht="24">
      <c r="A6" s="26"/>
      <c r="B6" s="44" t="s">
        <v>101</v>
      </c>
      <c r="C6" s="44"/>
      <c r="D6" s="44" t="s">
        <v>76</v>
      </c>
    </row>
    <row r="7" spans="1:9" s="17" customFormat="1" ht="20.100000000000001" customHeight="1">
      <c r="A7" s="11" t="s">
        <v>20</v>
      </c>
      <c r="B7" s="11">
        <v>888000</v>
      </c>
      <c r="C7" s="11">
        <v>80000</v>
      </c>
      <c r="D7" s="11">
        <f t="shared" ref="D7:D29" si="1">SUM(B7:C7)</f>
        <v>968000</v>
      </c>
      <c r="F7" s="37"/>
      <c r="G7" s="37"/>
      <c r="H7" s="37"/>
      <c r="I7" s="37"/>
    </row>
    <row r="8" spans="1:9" s="17" customFormat="1" ht="15" customHeight="1">
      <c r="A8" s="3" t="s">
        <v>21</v>
      </c>
      <c r="B8" s="3">
        <v>638000</v>
      </c>
      <c r="C8" s="3">
        <v>57000</v>
      </c>
      <c r="D8" s="3">
        <f t="shared" si="1"/>
        <v>695000</v>
      </c>
      <c r="F8" s="37"/>
      <c r="G8" s="37"/>
      <c r="H8" s="37"/>
      <c r="I8" s="37"/>
    </row>
    <row r="9" spans="1:9" s="17" customFormat="1" ht="15" customHeight="1">
      <c r="A9" s="8" t="s">
        <v>22</v>
      </c>
      <c r="B9" s="8">
        <v>1617000</v>
      </c>
      <c r="C9" s="8">
        <v>145000</v>
      </c>
      <c r="D9" s="8">
        <f t="shared" si="1"/>
        <v>1762000</v>
      </c>
      <c r="F9" s="37"/>
      <c r="G9" s="37"/>
      <c r="H9" s="37"/>
      <c r="I9" s="37"/>
    </row>
    <row r="10" spans="1:9" s="17" customFormat="1" ht="15" customHeight="1">
      <c r="A10" s="3" t="s">
        <v>23</v>
      </c>
      <c r="B10" s="3">
        <v>1218000</v>
      </c>
      <c r="C10" s="3">
        <v>121000</v>
      </c>
      <c r="D10" s="3">
        <f t="shared" si="1"/>
        <v>1339000</v>
      </c>
      <c r="F10" s="37"/>
      <c r="G10" s="37"/>
      <c r="H10" s="37"/>
      <c r="I10" s="37"/>
    </row>
    <row r="11" spans="1:9" s="17" customFormat="1" ht="15" customHeight="1">
      <c r="A11" s="8" t="s">
        <v>24</v>
      </c>
      <c r="B11" s="8">
        <v>1301000</v>
      </c>
      <c r="C11" s="8">
        <v>117000</v>
      </c>
      <c r="D11" s="8">
        <f t="shared" si="1"/>
        <v>1418000</v>
      </c>
      <c r="F11" s="37"/>
      <c r="G11" s="37"/>
      <c r="H11" s="37"/>
      <c r="I11" s="37"/>
    </row>
    <row r="12" spans="1:9" s="17" customFormat="1" ht="15" customHeight="1">
      <c r="A12" s="3" t="s">
        <v>25</v>
      </c>
      <c r="B12" s="3">
        <v>2149000</v>
      </c>
      <c r="C12" s="3">
        <v>193000</v>
      </c>
      <c r="D12" s="3">
        <f t="shared" si="1"/>
        <v>2342000</v>
      </c>
      <c r="F12" s="37"/>
      <c r="G12" s="37"/>
      <c r="H12" s="37"/>
      <c r="I12" s="37"/>
    </row>
    <row r="13" spans="1:9" s="17" customFormat="1" ht="15" customHeight="1">
      <c r="A13" s="8" t="s">
        <v>26</v>
      </c>
      <c r="B13" s="8">
        <v>3182000</v>
      </c>
      <c r="C13" s="8">
        <v>346000</v>
      </c>
      <c r="D13" s="8">
        <f t="shared" si="1"/>
        <v>3528000</v>
      </c>
      <c r="F13" s="37"/>
      <c r="G13" s="37"/>
      <c r="H13" s="37"/>
      <c r="I13" s="37"/>
    </row>
    <row r="14" spans="1:9" s="17" customFormat="1" ht="15" customHeight="1">
      <c r="A14" s="3" t="s">
        <v>27</v>
      </c>
      <c r="B14" s="3">
        <v>790000</v>
      </c>
      <c r="C14" s="3">
        <v>71000</v>
      </c>
      <c r="D14" s="3">
        <f t="shared" si="1"/>
        <v>861000</v>
      </c>
      <c r="F14" s="37"/>
      <c r="G14" s="37"/>
      <c r="H14" s="37"/>
      <c r="I14" s="37"/>
    </row>
    <row r="15" spans="1:9" s="17" customFormat="1" ht="15" customHeight="1">
      <c r="A15" s="8" t="s">
        <v>28</v>
      </c>
      <c r="B15" s="8">
        <v>3199000</v>
      </c>
      <c r="C15" s="8">
        <v>322000</v>
      </c>
      <c r="D15" s="8">
        <f t="shared" si="1"/>
        <v>3521000</v>
      </c>
      <c r="F15" s="37"/>
      <c r="G15" s="37"/>
      <c r="H15" s="37"/>
      <c r="I15" s="37"/>
    </row>
    <row r="16" spans="1:9" s="17" customFormat="1" ht="15" customHeight="1">
      <c r="A16" s="3" t="s">
        <v>29</v>
      </c>
      <c r="B16" s="3">
        <v>1964000</v>
      </c>
      <c r="C16" s="3">
        <v>226000</v>
      </c>
      <c r="D16" s="3">
        <f t="shared" si="1"/>
        <v>2190000</v>
      </c>
      <c r="F16" s="37"/>
      <c r="G16" s="37"/>
      <c r="H16" s="37"/>
      <c r="I16" s="37"/>
    </row>
    <row r="17" spans="1:9" s="17" customFormat="1" ht="15" customHeight="1">
      <c r="A17" s="8" t="s">
        <v>30</v>
      </c>
      <c r="B17" s="8">
        <v>147000</v>
      </c>
      <c r="C17" s="8">
        <v>14000</v>
      </c>
      <c r="D17" s="8">
        <f t="shared" si="1"/>
        <v>161000</v>
      </c>
      <c r="F17" s="37"/>
      <c r="G17" s="37"/>
      <c r="H17" s="37"/>
      <c r="I17" s="37"/>
    </row>
    <row r="18" spans="1:9" s="17" customFormat="1" ht="15" customHeight="1">
      <c r="A18" s="3" t="s">
        <v>31</v>
      </c>
      <c r="B18" s="3">
        <v>663000</v>
      </c>
      <c r="C18" s="3">
        <v>59000</v>
      </c>
      <c r="D18" s="3">
        <f t="shared" si="1"/>
        <v>722000</v>
      </c>
      <c r="F18" s="37"/>
      <c r="G18" s="37"/>
      <c r="H18" s="37"/>
      <c r="I18" s="37"/>
    </row>
    <row r="19" spans="1:9" s="17" customFormat="1" ht="15" customHeight="1">
      <c r="A19" s="8" t="s">
        <v>32</v>
      </c>
      <c r="B19" s="8">
        <v>2965000</v>
      </c>
      <c r="C19" s="8">
        <v>299000</v>
      </c>
      <c r="D19" s="8">
        <f t="shared" si="1"/>
        <v>3264000</v>
      </c>
      <c r="F19" s="37"/>
      <c r="G19" s="37"/>
      <c r="H19" s="37"/>
      <c r="I19" s="37"/>
    </row>
    <row r="20" spans="1:9" s="17" customFormat="1" ht="15" customHeight="1">
      <c r="A20" s="3" t="s">
        <v>33</v>
      </c>
      <c r="B20" s="3">
        <v>2042000</v>
      </c>
      <c r="C20" s="3">
        <v>235000</v>
      </c>
      <c r="D20" s="3">
        <f t="shared" si="1"/>
        <v>2277000</v>
      </c>
      <c r="F20" s="37"/>
      <c r="G20" s="37"/>
      <c r="H20" s="37"/>
      <c r="I20" s="37"/>
    </row>
    <row r="21" spans="1:9" s="17" customFormat="1" ht="15" customHeight="1">
      <c r="A21" s="8" t="s">
        <v>34</v>
      </c>
      <c r="B21" s="8">
        <v>2533000</v>
      </c>
      <c r="C21" s="8">
        <v>276000</v>
      </c>
      <c r="D21" s="8">
        <f t="shared" si="1"/>
        <v>2809000</v>
      </c>
      <c r="F21" s="37"/>
      <c r="G21" s="37"/>
      <c r="H21" s="37"/>
      <c r="I21" s="37"/>
    </row>
    <row r="22" spans="1:9" s="17" customFormat="1" ht="15" customHeight="1">
      <c r="A22" s="3" t="s">
        <v>35</v>
      </c>
      <c r="B22" s="3">
        <v>1714000</v>
      </c>
      <c r="C22" s="3">
        <v>154000</v>
      </c>
      <c r="D22" s="3">
        <f t="shared" si="1"/>
        <v>1868000</v>
      </c>
      <c r="F22" s="37"/>
      <c r="G22" s="37"/>
      <c r="H22" s="37"/>
      <c r="I22" s="37"/>
    </row>
    <row r="23" spans="1:9" s="17" customFormat="1" ht="15" customHeight="1">
      <c r="A23" s="8" t="s">
        <v>36</v>
      </c>
      <c r="B23" s="8">
        <v>3026000</v>
      </c>
      <c r="C23" s="8">
        <v>304000</v>
      </c>
      <c r="D23" s="8">
        <f t="shared" si="1"/>
        <v>3330000</v>
      </c>
      <c r="F23" s="37"/>
      <c r="G23" s="37"/>
      <c r="H23" s="37"/>
      <c r="I23" s="37"/>
    </row>
    <row r="24" spans="1:9" s="17" customFormat="1" ht="15" customHeight="1">
      <c r="A24" s="3" t="s">
        <v>37</v>
      </c>
      <c r="B24" s="3">
        <v>2555000</v>
      </c>
      <c r="C24" s="3">
        <v>229000</v>
      </c>
      <c r="D24" s="3">
        <f t="shared" si="1"/>
        <v>2784000</v>
      </c>
      <c r="F24" s="37"/>
      <c r="G24" s="37"/>
      <c r="H24" s="37"/>
      <c r="I24" s="37"/>
    </row>
    <row r="25" spans="1:9" s="17" customFormat="1" ht="15" customHeight="1">
      <c r="A25" s="8" t="s">
        <v>38</v>
      </c>
      <c r="B25" s="8">
        <v>2483000</v>
      </c>
      <c r="C25" s="8">
        <v>250000</v>
      </c>
      <c r="D25" s="8">
        <f t="shared" si="1"/>
        <v>2733000</v>
      </c>
      <c r="F25" s="37"/>
      <c r="G25" s="37"/>
      <c r="H25" s="37"/>
      <c r="I25" s="37"/>
    </row>
    <row r="26" spans="1:9" s="17" customFormat="1" ht="15" customHeight="1">
      <c r="A26" s="3" t="s">
        <v>39</v>
      </c>
      <c r="B26" s="3">
        <v>1868000</v>
      </c>
      <c r="C26" s="3">
        <v>191000</v>
      </c>
      <c r="D26" s="3">
        <f t="shared" si="1"/>
        <v>2059000</v>
      </c>
      <c r="F26" s="37"/>
      <c r="G26" s="37"/>
      <c r="H26" s="37"/>
      <c r="I26" s="37"/>
    </row>
    <row r="27" spans="1:9" s="17" customFormat="1" ht="15" customHeight="1">
      <c r="A27" s="8" t="s">
        <v>40</v>
      </c>
      <c r="B27" s="8">
        <v>1037000</v>
      </c>
      <c r="C27" s="8">
        <v>113000</v>
      </c>
      <c r="D27" s="8">
        <f t="shared" si="1"/>
        <v>1150000</v>
      </c>
      <c r="F27" s="37"/>
      <c r="G27" s="37"/>
      <c r="H27" s="37"/>
      <c r="I27" s="37"/>
    </row>
    <row r="28" spans="1:9" s="17" customFormat="1" ht="15" customHeight="1">
      <c r="A28" s="3" t="s">
        <v>41</v>
      </c>
      <c r="B28" s="3">
        <v>876000</v>
      </c>
      <c r="C28" s="3">
        <v>79000</v>
      </c>
      <c r="D28" s="3">
        <f t="shared" si="1"/>
        <v>955000</v>
      </c>
      <c r="F28" s="37"/>
      <c r="G28" s="37"/>
      <c r="H28" s="37"/>
      <c r="I28" s="37"/>
    </row>
    <row r="29" spans="1:9" s="17" customFormat="1" ht="15" customHeight="1">
      <c r="A29" s="8" t="s">
        <v>42</v>
      </c>
      <c r="B29" s="8">
        <v>876000</v>
      </c>
      <c r="C29" s="8">
        <v>79000</v>
      </c>
      <c r="D29" s="8">
        <f t="shared" si="1"/>
        <v>955000</v>
      </c>
      <c r="F29" s="37"/>
      <c r="G29" s="37"/>
      <c r="H29" s="37"/>
      <c r="I29" s="37"/>
    </row>
    <row r="30" spans="1:9" s="17" customFormat="1" ht="20.100000000000001" customHeight="1" thickBot="1">
      <c r="A30" s="19" t="s">
        <v>43</v>
      </c>
      <c r="B30" s="19">
        <f t="shared" ref="B30:D30" si="2">SUM(B7:B29)</f>
        <v>39731000</v>
      </c>
      <c r="C30" s="19">
        <f>SUM(C7:C29)</f>
        <v>3960000</v>
      </c>
      <c r="D30" s="19">
        <f t="shared" si="2"/>
        <v>43691000</v>
      </c>
      <c r="F30" s="37"/>
    </row>
    <row r="31" spans="1:9" s="17" customFormat="1" ht="18.600000000000001" customHeight="1">
      <c r="A31" s="107"/>
      <c r="B31" s="107"/>
      <c r="C31" s="107"/>
      <c r="D31" s="107"/>
    </row>
    <row r="32" spans="1:9">
      <c r="A32" s="116"/>
      <c r="B32" s="30"/>
      <c r="C32" s="5"/>
      <c r="D32" s="5"/>
    </row>
    <row r="33" spans="2:4">
      <c r="B33" s="29"/>
      <c r="C33" s="29"/>
      <c r="D33" s="29"/>
    </row>
    <row r="34" spans="2:4">
      <c r="D34" s="5"/>
    </row>
  </sheetData>
  <printOptions horizontalCentered="1"/>
  <pageMargins left="0.75" right="0.75" top="0.5" bottom="0.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355ef0-b855-4ebb-a92a-a6c79f7573fd">
      <UserInfo>
        <DisplayName>Kitchell, Jeni</DisplayName>
        <AccountId>25</AccountId>
        <AccountType/>
      </UserInfo>
      <UserInfo>
        <DisplayName>Yip, Alice</DisplayName>
        <AccountId>17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7A969EA-7751-47FA-AECE-F08460C87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53EC86-5450-498E-B592-2EF6461CEB10}"/>
</file>

<file path=customXml/itemProps3.xml><?xml version="1.0" encoding="utf-8"?>
<ds:datastoreItem xmlns:ds="http://schemas.openxmlformats.org/officeDocument/2006/customXml" ds:itemID="{6B5B0C54-1F66-4612-B6EE-E1A9D0B53FC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63e23dec-0131-4259-8870-876aa269c169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07129734-f986-47f7-a6cf-3f56d8ed324a"/>
  </ds:schemaRefs>
</ds:datastoreItem>
</file>

<file path=customXml/itemProps4.xml><?xml version="1.0" encoding="utf-8"?>
<ds:datastoreItem xmlns:ds="http://schemas.openxmlformats.org/officeDocument/2006/customXml" ds:itemID="{D9A7ECD2-993E-4195-B963-412979D7A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Attach A-Summary</vt:lpstr>
      <vt:lpstr>Attach B-Adj to Base GF</vt:lpstr>
      <vt:lpstr>Attach C-ExpenditureAdjustments</vt:lpstr>
      <vt:lpstr>Attach D-Enroll + Tuition&amp;Fees</vt:lpstr>
      <vt:lpstr>Attach E-SUG</vt:lpstr>
      <vt:lpstr>Attach F-Lottery</vt:lpstr>
      <vt:lpstr>'Attach A-Summary'!Print_Area</vt:lpstr>
      <vt:lpstr>'Attach B-Adj to Base GF'!Print_Area</vt:lpstr>
      <vt:lpstr>'Attach C-ExpenditureAdjustments'!Print_Area</vt:lpstr>
      <vt:lpstr>'Attach D-Enroll + Tuition&amp;Fees'!Print_Area</vt:lpstr>
      <vt:lpstr>'Attach E-SUG'!Print_Area</vt:lpstr>
      <vt:lpstr>'Attach F-Lottery'!Print_Area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2023-07-18T22:07:31Z</cp:lastPrinted>
  <dcterms:created xsi:type="dcterms:W3CDTF">2015-03-23T19:18:44Z</dcterms:created>
  <dcterms:modified xsi:type="dcterms:W3CDTF">2023-07-18T22:08:05Z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